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advantest.sharepoint.com/sites/CSR398/Shared Documents/General/26_ESGデータ集/FY2023/Socil Data/【原稿提出用】/"/>
    </mc:Choice>
  </mc:AlternateContent>
  <xr:revisionPtr revIDLastSave="440" documentId="8_{753E1125-3A17-484D-A472-83C42185D365}" xr6:coauthVersionLast="47" xr6:coauthVersionMax="47" xr10:uidLastSave="{2BE8B42F-957A-4169-9240-A5C40B0CDC7B}"/>
  <bookViews>
    <workbookView xWindow="28680" yWindow="-120" windowWidth="29040" windowHeight="15720" activeTab="2" xr2:uid="{D6D0AF51-4C42-4F8F-9D89-91EC51ADD7E3}"/>
  </bookViews>
  <sheets>
    <sheet name="人財" sheetId="1" r:id="rId1"/>
    <sheet name="採用・離職" sheetId="11" r:id="rId2"/>
    <sheet name="ダイバーシティ・働き方・教育" sheetId="1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12" l="1"/>
  <c r="E59" i="11" l="1"/>
  <c r="E58" i="11"/>
  <c r="E60" i="11" s="1"/>
  <c r="E55" i="11"/>
  <c r="E50" i="11"/>
  <c r="E45" i="11"/>
  <c r="E40" i="11"/>
  <c r="E32" i="11"/>
  <c r="E27" i="11"/>
  <c r="E26" i="11"/>
  <c r="E31" i="11" s="1"/>
  <c r="E33" i="11" s="1"/>
  <c r="E23" i="11"/>
  <c r="E18" i="11"/>
  <c r="E13" i="11"/>
  <c r="E8" i="11"/>
  <c r="E9" i="11" s="1"/>
  <c r="E111" i="1"/>
  <c r="E110" i="1"/>
  <c r="E109" i="1"/>
  <c r="E108" i="1"/>
  <c r="E105" i="1"/>
  <c r="E102" i="1"/>
  <c r="E99" i="1"/>
  <c r="E96" i="1"/>
  <c r="E83" i="1"/>
  <c r="E89" i="1" s="1"/>
  <c r="E90" i="1" s="1"/>
  <c r="E79" i="1"/>
  <c r="E86" i="1" s="1"/>
  <c r="E78" i="1"/>
  <c r="E85" i="1" s="1"/>
  <c r="E87" i="1" s="1"/>
  <c r="E73" i="1"/>
  <c r="E77" i="1" s="1"/>
  <c r="E66" i="1"/>
  <c r="E70" i="1" s="1"/>
  <c r="E59" i="1"/>
  <c r="E63" i="1" s="1"/>
  <c r="E52" i="1"/>
  <c r="E56" i="1" s="1"/>
  <c r="E46" i="1"/>
  <c r="E45" i="1"/>
  <c r="E44" i="1"/>
  <c r="E43" i="1"/>
  <c r="E40" i="1"/>
  <c r="E27" i="1"/>
  <c r="E32" i="1" s="1"/>
  <c r="E26" i="1"/>
  <c r="E28" i="1" s="1"/>
  <c r="E23" i="1"/>
  <c r="E24" i="1" s="1"/>
  <c r="E18" i="1"/>
  <c r="E14" i="1"/>
  <c r="E61" i="11" l="1"/>
  <c r="E64" i="11"/>
  <c r="E41" i="11"/>
  <c r="E63" i="11"/>
  <c r="E46" i="11"/>
  <c r="E51" i="11"/>
  <c r="E56" i="11"/>
  <c r="E25" i="11"/>
  <c r="E15" i="11"/>
  <c r="E20" i="11"/>
  <c r="E34" i="11"/>
  <c r="E24" i="11"/>
  <c r="E10" i="11"/>
  <c r="E28" i="11"/>
  <c r="E30" i="11" s="1"/>
  <c r="E19" i="11"/>
  <c r="E14" i="11"/>
  <c r="E88" i="1"/>
  <c r="E60" i="1"/>
  <c r="E61" i="1"/>
  <c r="E80" i="1"/>
  <c r="E82" i="1" s="1"/>
  <c r="E81" i="1"/>
  <c r="E67" i="1"/>
  <c r="E68" i="1"/>
  <c r="E84" i="1"/>
  <c r="E53" i="1"/>
  <c r="E74" i="1"/>
  <c r="E54" i="1"/>
  <c r="E75" i="1"/>
  <c r="E30" i="1"/>
  <c r="E31" i="1"/>
  <c r="E33" i="1" s="1"/>
  <c r="E29" i="1"/>
  <c r="E19" i="1"/>
  <c r="E67" i="11" l="1"/>
  <c r="E65" i="11"/>
  <c r="E68" i="11"/>
  <c r="E66" i="11"/>
  <c r="E29" i="11"/>
  <c r="E15" i="1"/>
  <c r="E25" i="1"/>
  <c r="E34" i="1"/>
  <c r="E20" i="1"/>
  <c r="E69" i="11" l="1"/>
  <c r="E57" i="11"/>
  <c r="E52" i="11"/>
  <c r="E42" i="11"/>
  <c r="E62" i="11"/>
  <c r="E47" i="11"/>
  <c r="J59" i="11" l="1"/>
  <c r="J58" i="11"/>
  <c r="J55" i="11"/>
  <c r="J56" i="11" s="1"/>
  <c r="J50" i="11"/>
  <c r="J45" i="11"/>
  <c r="J46" i="11" s="1"/>
  <c r="J40" i="11"/>
  <c r="J27" i="11"/>
  <c r="J32" i="11" s="1"/>
  <c r="J26" i="11"/>
  <c r="J23" i="11"/>
  <c r="J24" i="11" s="1"/>
  <c r="J18" i="11"/>
  <c r="J13" i="11"/>
  <c r="J14" i="11" s="1"/>
  <c r="J8" i="11"/>
  <c r="J110" i="1"/>
  <c r="J109" i="1"/>
  <c r="J111" i="1" s="1"/>
  <c r="J108" i="1"/>
  <c r="J105" i="1"/>
  <c r="J102" i="1"/>
  <c r="J99" i="1"/>
  <c r="J96" i="1"/>
  <c r="J45" i="1"/>
  <c r="J44" i="1"/>
  <c r="J46" i="1" s="1"/>
  <c r="J43" i="1"/>
  <c r="J40" i="1"/>
  <c r="J86" i="1"/>
  <c r="J85" i="1"/>
  <c r="J83" i="1"/>
  <c r="J89" i="1" s="1"/>
  <c r="J80" i="1"/>
  <c r="J73" i="1"/>
  <c r="J77" i="1" s="1"/>
  <c r="J66" i="1"/>
  <c r="J67" i="1" s="1"/>
  <c r="J59" i="1"/>
  <c r="J63" i="1" s="1"/>
  <c r="J52" i="1"/>
  <c r="J56" i="1" s="1"/>
  <c r="J27" i="1"/>
  <c r="J32" i="1" s="1"/>
  <c r="J26" i="1"/>
  <c r="J23" i="1"/>
  <c r="J18" i="1"/>
  <c r="J19" i="1" s="1"/>
  <c r="J13" i="1"/>
  <c r="J14" i="1" s="1"/>
  <c r="J8" i="1"/>
  <c r="J9" i="1" s="1"/>
  <c r="J60" i="11" l="1"/>
  <c r="J61" i="11" s="1"/>
  <c r="J63" i="11"/>
  <c r="J64" i="11"/>
  <c r="J68" i="11" s="1"/>
  <c r="J28" i="11"/>
  <c r="J31" i="11"/>
  <c r="J33" i="11" s="1"/>
  <c r="J25" i="11" s="1"/>
  <c r="J84" i="1"/>
  <c r="J70" i="1"/>
  <c r="J87" i="1"/>
  <c r="J88" i="1" s="1"/>
  <c r="J28" i="1"/>
  <c r="J29" i="1" s="1"/>
  <c r="J31" i="1"/>
  <c r="J33" i="1" s="1"/>
  <c r="J20" i="1" s="1"/>
  <c r="J51" i="11"/>
  <c r="J41" i="11"/>
  <c r="J19" i="11"/>
  <c r="J9" i="11"/>
  <c r="J81" i="1"/>
  <c r="J74" i="1"/>
  <c r="J60" i="1"/>
  <c r="J53" i="1"/>
  <c r="J24" i="1"/>
  <c r="J65" i="11" l="1"/>
  <c r="J66" i="11" s="1"/>
  <c r="J30" i="11"/>
  <c r="J29" i="11"/>
  <c r="J15" i="11"/>
  <c r="J20" i="11"/>
  <c r="J10" i="11"/>
  <c r="J34" i="11"/>
  <c r="J90" i="1"/>
  <c r="J61" i="1"/>
  <c r="J75" i="1"/>
  <c r="J68" i="1"/>
  <c r="J82" i="1"/>
  <c r="J54" i="1"/>
  <c r="J30" i="1"/>
  <c r="J25" i="1"/>
  <c r="J15" i="1"/>
  <c r="J34" i="1"/>
  <c r="J10" i="1"/>
  <c r="F96" i="1"/>
  <c r="G96" i="1"/>
  <c r="H96" i="1"/>
  <c r="I96" i="1"/>
  <c r="F99" i="1"/>
  <c r="G99" i="1"/>
  <c r="H99" i="1"/>
  <c r="I99" i="1"/>
  <c r="F102" i="1"/>
  <c r="G102" i="1"/>
  <c r="H102" i="1"/>
  <c r="I102" i="1"/>
  <c r="F105" i="1"/>
  <c r="G105" i="1"/>
  <c r="H105" i="1"/>
  <c r="I105" i="1"/>
  <c r="F108" i="1"/>
  <c r="G108" i="1"/>
  <c r="H108" i="1"/>
  <c r="I108" i="1"/>
  <c r="F109" i="1"/>
  <c r="G109" i="1"/>
  <c r="H109" i="1"/>
  <c r="I109" i="1"/>
  <c r="F110" i="1"/>
  <c r="G110" i="1"/>
  <c r="H110" i="1"/>
  <c r="I110" i="1"/>
  <c r="I111" i="1" l="1"/>
  <c r="G111" i="1"/>
  <c r="J57" i="11"/>
  <c r="J69" i="11"/>
  <c r="J62" i="11"/>
  <c r="J42" i="11"/>
  <c r="J52" i="11"/>
  <c r="J47" i="11"/>
  <c r="F111" i="1"/>
  <c r="H111" i="1"/>
  <c r="I59" i="11"/>
  <c r="I64" i="11" s="1"/>
  <c r="I68" i="11" s="1"/>
  <c r="I58" i="11"/>
  <c r="I60" i="11" s="1"/>
  <c r="I55" i="11"/>
  <c r="I50" i="11"/>
  <c r="I45" i="11"/>
  <c r="I46" i="11" s="1"/>
  <c r="I40" i="11"/>
  <c r="I27" i="11"/>
  <c r="I32" i="11" s="1"/>
  <c r="I26" i="11"/>
  <c r="I28" i="11" s="1"/>
  <c r="I23" i="11"/>
  <c r="I24" i="11" s="1"/>
  <c r="I18" i="11"/>
  <c r="I13" i="11"/>
  <c r="I8" i="11"/>
  <c r="I9" i="11" s="1"/>
  <c r="I63" i="11" l="1"/>
  <c r="I31" i="11"/>
  <c r="I33" i="11" s="1"/>
  <c r="I20" i="11" s="1"/>
  <c r="I61" i="11"/>
  <c r="I56" i="11"/>
  <c r="I51" i="11"/>
  <c r="I41" i="11"/>
  <c r="I29" i="11"/>
  <c r="I19" i="11"/>
  <c r="I14" i="11"/>
  <c r="I83" i="1"/>
  <c r="I89" i="1" s="1"/>
  <c r="I79" i="1"/>
  <c r="I78" i="1"/>
  <c r="I85" i="1" s="1"/>
  <c r="I73" i="1"/>
  <c r="I74" i="1" s="1"/>
  <c r="I66" i="1"/>
  <c r="I70" i="1" s="1"/>
  <c r="I59" i="1"/>
  <c r="I63" i="1" s="1"/>
  <c r="I52" i="1"/>
  <c r="I56" i="1" s="1"/>
  <c r="I45" i="1"/>
  <c r="I44" i="1"/>
  <c r="I43" i="1"/>
  <c r="I40" i="1"/>
  <c r="I27" i="1"/>
  <c r="I32" i="1" s="1"/>
  <c r="I26" i="1"/>
  <c r="I23" i="1"/>
  <c r="I24" i="1" s="1"/>
  <c r="I18" i="1"/>
  <c r="I19" i="1" s="1"/>
  <c r="I13" i="1"/>
  <c r="I14" i="1" s="1"/>
  <c r="I8" i="1"/>
  <c r="I9" i="1" s="1"/>
  <c r="I34" i="11" l="1"/>
  <c r="I10" i="11"/>
  <c r="I25" i="11"/>
  <c r="I60" i="1"/>
  <c r="I77" i="1"/>
  <c r="I67" i="1"/>
  <c r="I46" i="1"/>
  <c r="I28" i="1"/>
  <c r="I29" i="1" s="1"/>
  <c r="I80" i="1"/>
  <c r="I84" i="1" s="1"/>
  <c r="I67" i="11"/>
  <c r="I65" i="11"/>
  <c r="I15" i="11"/>
  <c r="I30" i="11"/>
  <c r="I34" i="1"/>
  <c r="I20" i="1"/>
  <c r="I53" i="1"/>
  <c r="I31" i="1"/>
  <c r="I33" i="1" s="1"/>
  <c r="I15" i="1" s="1"/>
  <c r="I86" i="1"/>
  <c r="I87" i="1" s="1"/>
  <c r="I25" i="1"/>
  <c r="I10" i="1"/>
  <c r="I30" i="1" l="1"/>
  <c r="I81" i="1"/>
  <c r="I66" i="11"/>
  <c r="I69" i="11"/>
  <c r="I47" i="11"/>
  <c r="I42" i="11"/>
  <c r="I52" i="11"/>
  <c r="I57" i="11"/>
  <c r="I62" i="11"/>
  <c r="I75" i="1"/>
  <c r="I54" i="1"/>
  <c r="I68" i="1"/>
  <c r="I82" i="1"/>
  <c r="I61" i="1"/>
  <c r="I90" i="1"/>
  <c r="I88" i="1"/>
  <c r="H37" i="12" l="1"/>
  <c r="H59" i="11"/>
  <c r="H64" i="11" s="1"/>
  <c r="H68" i="11" s="1"/>
  <c r="G59" i="11"/>
  <c r="G64" i="11" s="1"/>
  <c r="G68" i="11" s="1"/>
  <c r="F59" i="11"/>
  <c r="H58" i="11"/>
  <c r="H60" i="11" s="1"/>
  <c r="G58" i="11"/>
  <c r="F58" i="11"/>
  <c r="F63" i="11" s="1"/>
  <c r="F67" i="11" s="1"/>
  <c r="H55" i="11"/>
  <c r="H56" i="11" s="1"/>
  <c r="G55" i="11"/>
  <c r="G56" i="11" s="1"/>
  <c r="F55" i="11"/>
  <c r="F56" i="11" s="1"/>
  <c r="H50" i="11"/>
  <c r="H51" i="11" s="1"/>
  <c r="G50" i="11"/>
  <c r="G51" i="11" s="1"/>
  <c r="F50" i="11"/>
  <c r="F51" i="11" s="1"/>
  <c r="H45" i="11"/>
  <c r="H46" i="11" s="1"/>
  <c r="G45" i="11"/>
  <c r="G46" i="11" s="1"/>
  <c r="F45" i="11"/>
  <c r="F46" i="11" s="1"/>
  <c r="H40" i="11"/>
  <c r="H41" i="11" s="1"/>
  <c r="G40" i="11"/>
  <c r="G41" i="11" s="1"/>
  <c r="F40" i="11"/>
  <c r="F41" i="11" s="1"/>
  <c r="H27" i="11"/>
  <c r="H32" i="11" s="1"/>
  <c r="G27" i="11"/>
  <c r="F27" i="11"/>
  <c r="H26" i="11"/>
  <c r="G26" i="11"/>
  <c r="G31" i="11" s="1"/>
  <c r="F26" i="11"/>
  <c r="F31" i="11" s="1"/>
  <c r="H23" i="11"/>
  <c r="H24" i="11" s="1"/>
  <c r="G23" i="11"/>
  <c r="G24" i="11" s="1"/>
  <c r="F23" i="11"/>
  <c r="F24" i="11" s="1"/>
  <c r="H18" i="11"/>
  <c r="G18" i="11"/>
  <c r="G19" i="11" s="1"/>
  <c r="F18" i="11"/>
  <c r="F19" i="11" s="1"/>
  <c r="H13" i="11"/>
  <c r="H14" i="11" s="1"/>
  <c r="G13" i="11"/>
  <c r="G14" i="11" s="1"/>
  <c r="F13" i="11"/>
  <c r="F14" i="11" s="1"/>
  <c r="H8" i="11"/>
  <c r="H9" i="11" s="1"/>
  <c r="G8" i="11"/>
  <c r="G9" i="11" s="1"/>
  <c r="F8" i="11"/>
  <c r="F9" i="11" s="1"/>
  <c r="G60" i="11" l="1"/>
  <c r="G61" i="11" s="1"/>
  <c r="G63" i="11"/>
  <c r="G67" i="11" s="1"/>
  <c r="F28" i="11"/>
  <c r="H28" i="11"/>
  <c r="H31" i="11"/>
  <c r="H33" i="11" s="1"/>
  <c r="H30" i="11" s="1"/>
  <c r="H19" i="11"/>
  <c r="F32" i="11"/>
  <c r="F33" i="11" s="1"/>
  <c r="H61" i="11"/>
  <c r="H29" i="11"/>
  <c r="G28" i="11"/>
  <c r="F60" i="11"/>
  <c r="F61" i="11" s="1"/>
  <c r="H63" i="11"/>
  <c r="H67" i="11" s="1"/>
  <c r="G32" i="11"/>
  <c r="G33" i="11" s="1"/>
  <c r="G10" i="11" s="1"/>
  <c r="F64" i="11"/>
  <c r="H34" i="11" l="1"/>
  <c r="F65" i="11"/>
  <c r="F68" i="11"/>
  <c r="F25" i="11"/>
  <c r="F10" i="11"/>
  <c r="F20" i="11"/>
  <c r="H25" i="11"/>
  <c r="H15" i="11"/>
  <c r="F34" i="11"/>
  <c r="G65" i="11"/>
  <c r="G69" i="11" s="1"/>
  <c r="H20" i="11"/>
  <c r="F30" i="11"/>
  <c r="H10" i="11"/>
  <c r="F15" i="11"/>
  <c r="G30" i="11"/>
  <c r="F29" i="11"/>
  <c r="G20" i="11"/>
  <c r="F47" i="11"/>
  <c r="H65" i="11"/>
  <c r="H69" i="11" s="1"/>
  <c r="F52" i="11"/>
  <c r="F57" i="11"/>
  <c r="G25" i="11"/>
  <c r="G34" i="11"/>
  <c r="F62" i="11"/>
  <c r="G29" i="11"/>
  <c r="G15" i="11"/>
  <c r="G57" i="11" l="1"/>
  <c r="G47" i="11"/>
  <c r="G42" i="11"/>
  <c r="G52" i="11"/>
  <c r="F42" i="11"/>
  <c r="F69" i="11"/>
  <c r="F66" i="11"/>
  <c r="G62" i="11"/>
  <c r="G66" i="11"/>
  <c r="H42" i="11"/>
  <c r="H57" i="11"/>
  <c r="H62" i="11"/>
  <c r="H47" i="11"/>
  <c r="H52" i="11"/>
  <c r="H66" i="11"/>
  <c r="F78" i="1"/>
  <c r="F85" i="1" s="1"/>
  <c r="G78" i="1"/>
  <c r="G85" i="1" s="1"/>
  <c r="F79" i="1"/>
  <c r="F86" i="1" s="1"/>
  <c r="G79" i="1"/>
  <c r="G86" i="1" s="1"/>
  <c r="F45" i="1" l="1"/>
  <c r="G45" i="1"/>
  <c r="H45" i="1"/>
  <c r="F44" i="1"/>
  <c r="G44" i="1"/>
  <c r="H44" i="1"/>
  <c r="H43" i="1"/>
  <c r="G43" i="1"/>
  <c r="F43" i="1"/>
  <c r="H40" i="1"/>
  <c r="G40" i="1"/>
  <c r="F40" i="1"/>
  <c r="F83" i="1"/>
  <c r="G83" i="1"/>
  <c r="H83" i="1"/>
  <c r="H79" i="1"/>
  <c r="H78" i="1"/>
  <c r="H73" i="1"/>
  <c r="G73" i="1"/>
  <c r="F73" i="1"/>
  <c r="H66" i="1"/>
  <c r="G66" i="1"/>
  <c r="F66" i="1"/>
  <c r="H59" i="1"/>
  <c r="G59" i="1"/>
  <c r="F59" i="1"/>
  <c r="H52" i="1"/>
  <c r="G52" i="1"/>
  <c r="F52" i="1"/>
  <c r="H60" i="1" l="1"/>
  <c r="H63" i="1"/>
  <c r="F77" i="1"/>
  <c r="F74" i="1"/>
  <c r="F56" i="1"/>
  <c r="F53" i="1"/>
  <c r="G74" i="1"/>
  <c r="G77" i="1"/>
  <c r="G70" i="1"/>
  <c r="G67" i="1"/>
  <c r="G56" i="1"/>
  <c r="G53" i="1"/>
  <c r="H74" i="1"/>
  <c r="H77" i="1"/>
  <c r="F70" i="1"/>
  <c r="F67" i="1"/>
  <c r="H56" i="1"/>
  <c r="H53" i="1"/>
  <c r="H70" i="1"/>
  <c r="H67" i="1"/>
  <c r="F63" i="1"/>
  <c r="F60" i="1"/>
  <c r="G89" i="1"/>
  <c r="G60" i="1"/>
  <c r="G63" i="1"/>
  <c r="F89" i="1"/>
  <c r="G46" i="1"/>
  <c r="H46" i="1"/>
  <c r="H89" i="1"/>
  <c r="H80" i="1"/>
  <c r="F80" i="1"/>
  <c r="F84" i="1" s="1"/>
  <c r="F87" i="1"/>
  <c r="F88" i="1" s="1"/>
  <c r="H85" i="1"/>
  <c r="G80" i="1"/>
  <c r="G84" i="1" s="1"/>
  <c r="G87" i="1"/>
  <c r="G88" i="1" s="1"/>
  <c r="H86" i="1"/>
  <c r="F27" i="1"/>
  <c r="F32" i="1" s="1"/>
  <c r="G27" i="1"/>
  <c r="G32" i="1" s="1"/>
  <c r="H27" i="1"/>
  <c r="H32" i="1" s="1"/>
  <c r="F26" i="1"/>
  <c r="G26" i="1"/>
  <c r="G31" i="1" s="1"/>
  <c r="H26" i="1"/>
  <c r="H23" i="1"/>
  <c r="H24" i="1" s="1"/>
  <c r="G23" i="1"/>
  <c r="G24" i="1" s="1"/>
  <c r="F23" i="1"/>
  <c r="F24" i="1" s="1"/>
  <c r="H18" i="1"/>
  <c r="H19" i="1" s="1"/>
  <c r="G18" i="1"/>
  <c r="G19" i="1" s="1"/>
  <c r="F18" i="1"/>
  <c r="F19" i="1" s="1"/>
  <c r="H13" i="1"/>
  <c r="H14" i="1" s="1"/>
  <c r="G14" i="1"/>
  <c r="F14" i="1"/>
  <c r="H8" i="1"/>
  <c r="H9" i="1" s="1"/>
  <c r="F75" i="1" l="1"/>
  <c r="F68" i="1"/>
  <c r="F54" i="1"/>
  <c r="G90" i="1"/>
  <c r="H84" i="1"/>
  <c r="H81" i="1"/>
  <c r="F61" i="1"/>
  <c r="G54" i="1"/>
  <c r="G68" i="1"/>
  <c r="F90" i="1"/>
  <c r="G82" i="1"/>
  <c r="G81" i="1"/>
  <c r="G61" i="1"/>
  <c r="F82" i="1"/>
  <c r="F81" i="1"/>
  <c r="G75" i="1"/>
  <c r="F28" i="1"/>
  <c r="F29" i="1" s="1"/>
  <c r="F46" i="1"/>
  <c r="G28" i="1"/>
  <c r="G29" i="1" s="1"/>
  <c r="H28" i="1"/>
  <c r="H29" i="1" s="1"/>
  <c r="H87" i="1"/>
  <c r="H88" i="1" s="1"/>
  <c r="G33" i="1"/>
  <c r="H31" i="1"/>
  <c r="H33" i="1" s="1"/>
  <c r="F31" i="1"/>
  <c r="F33" i="1" s="1"/>
  <c r="H68" i="1" l="1"/>
  <c r="H54" i="1"/>
  <c r="H75" i="1"/>
  <c r="H61" i="1"/>
  <c r="H90" i="1"/>
  <c r="H82" i="1"/>
  <c r="H30" i="1"/>
  <c r="F25" i="1"/>
  <c r="G34" i="1"/>
  <c r="G25" i="1"/>
  <c r="H20" i="1"/>
  <c r="H25" i="1"/>
  <c r="G20" i="1"/>
  <c r="G30" i="1"/>
  <c r="H15" i="1"/>
  <c r="F15" i="1"/>
  <c r="F30" i="1"/>
  <c r="F20" i="1"/>
  <c r="G15" i="1"/>
  <c r="F34" i="1"/>
  <c r="H34" i="1"/>
  <c r="H10" i="1"/>
</calcChain>
</file>

<file path=xl/sharedStrings.xml><?xml version="1.0" encoding="utf-8"?>
<sst xmlns="http://schemas.openxmlformats.org/spreadsheetml/2006/main" count="513" uniqueCount="92">
  <si>
    <t>社会データ</t>
    <rPh sb="0" eb="2">
      <t>シャカイ</t>
    </rPh>
    <phoneticPr fontId="1"/>
  </si>
  <si>
    <t>人財</t>
    <rPh sb="0" eb="2">
      <t>ジンザイ</t>
    </rPh>
    <phoneticPr fontId="1"/>
  </si>
  <si>
    <t>範囲</t>
    <rPh sb="0" eb="2">
      <t>ハンイ</t>
    </rPh>
    <phoneticPr fontId="1"/>
  </si>
  <si>
    <t>項目</t>
    <rPh sb="0" eb="2">
      <t>コウモク</t>
    </rPh>
    <phoneticPr fontId="1"/>
  </si>
  <si>
    <t>単位</t>
    <rPh sb="0" eb="2">
      <t>タンイ</t>
    </rPh>
    <phoneticPr fontId="1"/>
  </si>
  <si>
    <t>2019年度</t>
    <rPh sb="4" eb="6">
      <t>ネンド</t>
    </rPh>
    <phoneticPr fontId="1"/>
  </si>
  <si>
    <t>2020年度</t>
    <rPh sb="4" eb="6">
      <t>ネンド</t>
    </rPh>
    <phoneticPr fontId="1"/>
  </si>
  <si>
    <t>2021年度</t>
    <rPh sb="4" eb="6">
      <t>ネンド</t>
    </rPh>
    <phoneticPr fontId="1"/>
  </si>
  <si>
    <t>日本</t>
    <rPh sb="0" eb="2">
      <t>ニホン</t>
    </rPh>
    <phoneticPr fontId="1"/>
  </si>
  <si>
    <t>男性</t>
    <rPh sb="0" eb="2">
      <t>ダンセイ</t>
    </rPh>
    <phoneticPr fontId="1"/>
  </si>
  <si>
    <t>人</t>
    <rPh sb="0" eb="1">
      <t>ニン</t>
    </rPh>
    <phoneticPr fontId="1"/>
  </si>
  <si>
    <t>女性</t>
    <rPh sb="0" eb="2">
      <t>ジョセイ</t>
    </rPh>
    <phoneticPr fontId="1"/>
  </si>
  <si>
    <t>合計</t>
    <rPh sb="0" eb="2">
      <t>ゴウケイ</t>
    </rPh>
    <phoneticPr fontId="1"/>
  </si>
  <si>
    <t>女性比率</t>
    <rPh sb="0" eb="2">
      <t>ジョセイ</t>
    </rPh>
    <rPh sb="2" eb="4">
      <t>ヒリツ</t>
    </rPh>
    <phoneticPr fontId="1"/>
  </si>
  <si>
    <t>%</t>
    <phoneticPr fontId="1"/>
  </si>
  <si>
    <t>地域別比率</t>
    <rPh sb="0" eb="2">
      <t>チイキ</t>
    </rPh>
    <rPh sb="2" eb="3">
      <t>ベツ</t>
    </rPh>
    <rPh sb="3" eb="5">
      <t>ヒリツ</t>
    </rPh>
    <phoneticPr fontId="1"/>
  </si>
  <si>
    <t>アジア</t>
    <phoneticPr fontId="1"/>
  </si>
  <si>
    <t>ヨーロッパ</t>
    <phoneticPr fontId="1"/>
  </si>
  <si>
    <t>北米</t>
    <rPh sb="0" eb="2">
      <t>ホクベイ</t>
    </rPh>
    <phoneticPr fontId="1"/>
  </si>
  <si>
    <t>海外計</t>
    <rPh sb="0" eb="2">
      <t>カイガイ</t>
    </rPh>
    <rPh sb="2" eb="3">
      <t>ケイ</t>
    </rPh>
    <phoneticPr fontId="1"/>
  </si>
  <si>
    <t>正社員</t>
    <rPh sb="0" eb="3">
      <t>セイシャイン</t>
    </rPh>
    <phoneticPr fontId="1"/>
  </si>
  <si>
    <t>非正規社員</t>
    <rPh sb="0" eb="1">
      <t>ヒ</t>
    </rPh>
    <rPh sb="1" eb="3">
      <t>セイキ</t>
    </rPh>
    <rPh sb="3" eb="5">
      <t>シャイン</t>
    </rPh>
    <phoneticPr fontId="1"/>
  </si>
  <si>
    <t>管理職数</t>
    <rPh sb="0" eb="2">
      <t>カンリ</t>
    </rPh>
    <rPh sb="2" eb="3">
      <t>ショク</t>
    </rPh>
    <rPh sb="3" eb="4">
      <t>スウ</t>
    </rPh>
    <phoneticPr fontId="1"/>
  </si>
  <si>
    <t>うち現地採用数</t>
    <rPh sb="2" eb="4">
      <t>ゲンチ</t>
    </rPh>
    <rPh sb="4" eb="6">
      <t>サイヨウ</t>
    </rPh>
    <rPh sb="6" eb="7">
      <t>スウ</t>
    </rPh>
    <phoneticPr fontId="1"/>
  </si>
  <si>
    <t>現地採用者からの登用率</t>
    <rPh sb="0" eb="2">
      <t>ゲンチ</t>
    </rPh>
    <rPh sb="2" eb="5">
      <t>サイヨウシャ</t>
    </rPh>
    <rPh sb="8" eb="10">
      <t>トウヨウ</t>
    </rPh>
    <rPh sb="10" eb="11">
      <t>リツ</t>
    </rPh>
    <phoneticPr fontId="1"/>
  </si>
  <si>
    <t>年齢別従業員数</t>
    <rPh sb="0" eb="2">
      <t>ネンレイ</t>
    </rPh>
    <rPh sb="2" eb="3">
      <t>ベツ</t>
    </rPh>
    <rPh sb="3" eb="6">
      <t>ジュウギョウイン</t>
    </rPh>
    <rPh sb="6" eb="7">
      <t>スウ</t>
    </rPh>
    <phoneticPr fontId="1"/>
  </si>
  <si>
    <t>20～30歳未満</t>
    <rPh sb="5" eb="6">
      <t>サイ</t>
    </rPh>
    <rPh sb="6" eb="8">
      <t>ミマン</t>
    </rPh>
    <phoneticPr fontId="1"/>
  </si>
  <si>
    <t>30～40歳未満</t>
    <rPh sb="5" eb="6">
      <t>サイ</t>
    </rPh>
    <rPh sb="6" eb="8">
      <t>ミマン</t>
    </rPh>
    <phoneticPr fontId="1"/>
  </si>
  <si>
    <t>40～50歳未満</t>
    <rPh sb="5" eb="6">
      <t>サイ</t>
    </rPh>
    <rPh sb="6" eb="8">
      <t>ミマン</t>
    </rPh>
    <phoneticPr fontId="1"/>
  </si>
  <si>
    <t>50～60歳未満</t>
    <rPh sb="5" eb="6">
      <t>サイ</t>
    </rPh>
    <rPh sb="6" eb="8">
      <t>ミマン</t>
    </rPh>
    <phoneticPr fontId="1"/>
  </si>
  <si>
    <t>60～70歳未満</t>
    <rPh sb="5" eb="6">
      <t>サイ</t>
    </rPh>
    <rPh sb="6" eb="8">
      <t>ミマン</t>
    </rPh>
    <phoneticPr fontId="1"/>
  </si>
  <si>
    <t>採用・離職</t>
    <rPh sb="0" eb="2">
      <t>サイヨウ</t>
    </rPh>
    <rPh sb="3" eb="5">
      <t>リショク</t>
    </rPh>
    <phoneticPr fontId="1"/>
  </si>
  <si>
    <t>新規採用数</t>
    <rPh sb="0" eb="2">
      <t>シンキ</t>
    </rPh>
    <rPh sb="2" eb="4">
      <t>サイヨウ</t>
    </rPh>
    <rPh sb="4" eb="5">
      <t>スウ</t>
    </rPh>
    <phoneticPr fontId="1"/>
  </si>
  <si>
    <t>離職者数</t>
    <rPh sb="0" eb="3">
      <t>リショクシャ</t>
    </rPh>
    <rPh sb="3" eb="4">
      <t>スウ</t>
    </rPh>
    <phoneticPr fontId="1"/>
  </si>
  <si>
    <t>退職率</t>
    <rPh sb="0" eb="2">
      <t>タイショク</t>
    </rPh>
    <rPh sb="2" eb="3">
      <t>リツ</t>
    </rPh>
    <phoneticPr fontId="1"/>
  </si>
  <si>
    <t>ダイバーシティ＆インクルージョン、働き方</t>
    <rPh sb="17" eb="18">
      <t>ハタラ</t>
    </rPh>
    <rPh sb="19" eb="20">
      <t>カタ</t>
    </rPh>
    <phoneticPr fontId="1"/>
  </si>
  <si>
    <t>（障がい者法定雇用率）</t>
    <rPh sb="1" eb="2">
      <t>ショウ</t>
    </rPh>
    <rPh sb="4" eb="5">
      <t>シャ</t>
    </rPh>
    <rPh sb="5" eb="7">
      <t>ホウテイ</t>
    </rPh>
    <rPh sb="7" eb="9">
      <t>コヨウ</t>
    </rPh>
    <rPh sb="9" eb="10">
      <t>リツ</t>
    </rPh>
    <phoneticPr fontId="1"/>
  </si>
  <si>
    <t>（全国民間企業の平均障がい者雇用率）</t>
    <rPh sb="1" eb="3">
      <t>ゼンコク</t>
    </rPh>
    <rPh sb="3" eb="5">
      <t>ミンカン</t>
    </rPh>
    <rPh sb="5" eb="7">
      <t>キギョウ</t>
    </rPh>
    <rPh sb="8" eb="10">
      <t>ヘイキン</t>
    </rPh>
    <rPh sb="10" eb="11">
      <t>ショウ</t>
    </rPh>
    <rPh sb="13" eb="14">
      <t>シャ</t>
    </rPh>
    <rPh sb="14" eb="16">
      <t>コヨウ</t>
    </rPh>
    <rPh sb="16" eb="17">
      <t>リツ</t>
    </rPh>
    <phoneticPr fontId="1"/>
  </si>
  <si>
    <t>育児休暇取得社員数</t>
    <rPh sb="0" eb="2">
      <t>イクジ</t>
    </rPh>
    <rPh sb="2" eb="4">
      <t>キュウカ</t>
    </rPh>
    <rPh sb="4" eb="6">
      <t>シュトク</t>
    </rPh>
    <rPh sb="6" eb="9">
      <t>シャインスウ</t>
    </rPh>
    <phoneticPr fontId="1"/>
  </si>
  <si>
    <t>育児短時間勤務適用者数</t>
    <rPh sb="0" eb="2">
      <t>イクジ</t>
    </rPh>
    <rPh sb="2" eb="5">
      <t>タンジカン</t>
    </rPh>
    <rPh sb="5" eb="7">
      <t>キンム</t>
    </rPh>
    <rPh sb="7" eb="9">
      <t>テキヨウ</t>
    </rPh>
    <rPh sb="9" eb="10">
      <t>シャ</t>
    </rPh>
    <rPh sb="10" eb="11">
      <t>スウ</t>
    </rPh>
    <phoneticPr fontId="1"/>
  </si>
  <si>
    <t>看護・介護休暇取得者数</t>
    <rPh sb="0" eb="2">
      <t>カンゴ</t>
    </rPh>
    <rPh sb="3" eb="5">
      <t>カイゴ</t>
    </rPh>
    <rPh sb="5" eb="7">
      <t>キュウカ</t>
    </rPh>
    <rPh sb="7" eb="9">
      <t>シュトク</t>
    </rPh>
    <rPh sb="9" eb="10">
      <t>シャ</t>
    </rPh>
    <rPh sb="10" eb="11">
      <t>スウ</t>
    </rPh>
    <phoneticPr fontId="1"/>
  </si>
  <si>
    <t>看護休暇</t>
    <rPh sb="0" eb="2">
      <t>カンゴ</t>
    </rPh>
    <rPh sb="2" eb="4">
      <t>キュウカ</t>
    </rPh>
    <phoneticPr fontId="1"/>
  </si>
  <si>
    <t>介護休暇</t>
    <rPh sb="0" eb="2">
      <t>カイゴ</t>
    </rPh>
    <rPh sb="2" eb="4">
      <t>キュウカ</t>
    </rPh>
    <phoneticPr fontId="1"/>
  </si>
  <si>
    <t>積立休暇取得者数</t>
    <rPh sb="0" eb="1">
      <t>ツ</t>
    </rPh>
    <rPh sb="1" eb="2">
      <t>タ</t>
    </rPh>
    <rPh sb="2" eb="4">
      <t>キュウカ</t>
    </rPh>
    <rPh sb="4" eb="6">
      <t>シュトク</t>
    </rPh>
    <rPh sb="6" eb="7">
      <t>シャ</t>
    </rPh>
    <rPh sb="7" eb="8">
      <t>スウ</t>
    </rPh>
    <phoneticPr fontId="1"/>
  </si>
  <si>
    <t>アドバンテストグループ
（日本・中国・韓国）</t>
    <rPh sb="13" eb="15">
      <t>ニホン</t>
    </rPh>
    <rPh sb="16" eb="18">
      <t>チュウゴク</t>
    </rPh>
    <rPh sb="19" eb="21">
      <t>カンコク</t>
    </rPh>
    <phoneticPr fontId="1"/>
  </si>
  <si>
    <t>時間</t>
    <rPh sb="0" eb="2">
      <t>ジカン</t>
    </rPh>
    <phoneticPr fontId="1"/>
  </si>
  <si>
    <t>従業員教育</t>
    <rPh sb="0" eb="3">
      <t>ジュウギョウイン</t>
    </rPh>
    <rPh sb="3" eb="5">
      <t>キョウイク</t>
    </rPh>
    <phoneticPr fontId="1"/>
  </si>
  <si>
    <t>研修カテゴリー</t>
    <rPh sb="0" eb="2">
      <t>ケンシュウ</t>
    </rPh>
    <phoneticPr fontId="1"/>
  </si>
  <si>
    <t>対象</t>
    <rPh sb="0" eb="2">
      <t>タイショウ</t>
    </rPh>
    <phoneticPr fontId="1"/>
  </si>
  <si>
    <t>受講者数（人）</t>
    <rPh sb="0" eb="3">
      <t>ジュコウシャ</t>
    </rPh>
    <rPh sb="3" eb="4">
      <t>スウ</t>
    </rPh>
    <rPh sb="5" eb="6">
      <t>ニン</t>
    </rPh>
    <phoneticPr fontId="1"/>
  </si>
  <si>
    <t>研修時間（時間）</t>
    <rPh sb="0" eb="2">
      <t>ケンシュウ</t>
    </rPh>
    <rPh sb="2" eb="4">
      <t>ジカン</t>
    </rPh>
    <rPh sb="5" eb="7">
      <t>ジカン</t>
    </rPh>
    <phoneticPr fontId="1"/>
  </si>
  <si>
    <t>教育研修実施状況</t>
    <rPh sb="0" eb="2">
      <t>キョウイク</t>
    </rPh>
    <rPh sb="2" eb="4">
      <t>ケンシュウ</t>
    </rPh>
    <rPh sb="4" eb="6">
      <t>ジッシ</t>
    </rPh>
    <rPh sb="6" eb="8">
      <t>ジョウキョウ</t>
    </rPh>
    <phoneticPr fontId="1"/>
  </si>
  <si>
    <t>ビジネス研修（人財マネジメント等）</t>
    <rPh sb="4" eb="6">
      <t>ケンシュウ</t>
    </rPh>
    <rPh sb="7" eb="9">
      <t>ジンザイ</t>
    </rPh>
    <rPh sb="15" eb="16">
      <t>トウ</t>
    </rPh>
    <phoneticPr fontId="1"/>
  </si>
  <si>
    <t>管理職・一般社員</t>
    <rPh sb="0" eb="2">
      <t>カンリ</t>
    </rPh>
    <rPh sb="2" eb="3">
      <t>ショク</t>
    </rPh>
    <rPh sb="4" eb="6">
      <t>イッパン</t>
    </rPh>
    <rPh sb="6" eb="8">
      <t>シャイン</t>
    </rPh>
    <phoneticPr fontId="1"/>
  </si>
  <si>
    <t>テクニカル研修（技術）</t>
    <rPh sb="5" eb="7">
      <t>ケンシュウ</t>
    </rPh>
    <rPh sb="8" eb="10">
      <t>ギジュツ</t>
    </rPh>
    <phoneticPr fontId="1"/>
  </si>
  <si>
    <t>eラーニング（人財マネジメント等）</t>
    <rPh sb="7" eb="9">
      <t>ジンザイ</t>
    </rPh>
    <rPh sb="15" eb="16">
      <t>トウ</t>
    </rPh>
    <phoneticPr fontId="1"/>
  </si>
  <si>
    <t>新人研修（階層別）</t>
    <rPh sb="0" eb="2">
      <t>シンジン</t>
    </rPh>
    <rPh sb="2" eb="4">
      <t>ケンシュウ</t>
    </rPh>
    <rPh sb="5" eb="7">
      <t>カイソウ</t>
    </rPh>
    <rPh sb="7" eb="8">
      <t>ベツ</t>
    </rPh>
    <phoneticPr fontId="1"/>
  </si>
  <si>
    <t>語学/TOEIC（グローバル）</t>
    <rPh sb="0" eb="2">
      <t>ゴガク</t>
    </rPh>
    <phoneticPr fontId="1"/>
  </si>
  <si>
    <t>外部セミナー（ビジネススキル等）</t>
    <rPh sb="0" eb="2">
      <t>ガイブ</t>
    </rPh>
    <rPh sb="14" eb="15">
      <t>トウ</t>
    </rPh>
    <phoneticPr fontId="1"/>
  </si>
  <si>
    <t>教育カテゴリー</t>
    <rPh sb="0" eb="2">
      <t>キョウイク</t>
    </rPh>
    <phoneticPr fontId="1"/>
  </si>
  <si>
    <t>受講者数（延べ人数）</t>
    <rPh sb="0" eb="3">
      <t>ジュコウシャ</t>
    </rPh>
    <rPh sb="3" eb="4">
      <t>スウ</t>
    </rPh>
    <rPh sb="5" eb="6">
      <t>ノ</t>
    </rPh>
    <rPh sb="7" eb="9">
      <t>ニンズウ</t>
    </rPh>
    <phoneticPr fontId="1"/>
  </si>
  <si>
    <t>安全衛生教育実施状況</t>
    <rPh sb="0" eb="2">
      <t>アンゼン</t>
    </rPh>
    <rPh sb="2" eb="4">
      <t>エイセイ</t>
    </rPh>
    <rPh sb="4" eb="6">
      <t>キョウイク</t>
    </rPh>
    <rPh sb="6" eb="8">
      <t>ジッシ</t>
    </rPh>
    <rPh sb="8" eb="10">
      <t>ジョウキョウ</t>
    </rPh>
    <phoneticPr fontId="1"/>
  </si>
  <si>
    <t>一般教育</t>
    <rPh sb="0" eb="2">
      <t>イッパン</t>
    </rPh>
    <rPh sb="2" eb="4">
      <t>キョウイク</t>
    </rPh>
    <phoneticPr fontId="1"/>
  </si>
  <si>
    <t>専門教育</t>
    <rPh sb="0" eb="2">
      <t>センモン</t>
    </rPh>
    <rPh sb="2" eb="4">
      <t>キョウイク</t>
    </rPh>
    <phoneticPr fontId="1"/>
  </si>
  <si>
    <t>アドバンテストグループ</t>
    <phoneticPr fontId="1"/>
  </si>
  <si>
    <t>合計　</t>
    <rPh sb="0" eb="2">
      <t>ゴウケイ</t>
    </rPh>
    <phoneticPr fontId="1"/>
  </si>
  <si>
    <t>女性比率　</t>
    <rPh sb="0" eb="2">
      <t>ジョセイ</t>
    </rPh>
    <rPh sb="2" eb="4">
      <t>ヒリツ</t>
    </rPh>
    <phoneticPr fontId="1"/>
  </si>
  <si>
    <t>地域別従業員数</t>
    <rPh sb="0" eb="2">
      <t>チイキ</t>
    </rPh>
    <rPh sb="2" eb="3">
      <t>ベツ</t>
    </rPh>
    <phoneticPr fontId="1"/>
  </si>
  <si>
    <t>雇用形態別従業員数</t>
    <rPh sb="0" eb="2">
      <t>コヨウ</t>
    </rPh>
    <rPh sb="2" eb="5">
      <t>ケイタイベツ</t>
    </rPh>
    <phoneticPr fontId="1"/>
  </si>
  <si>
    <t>* 集計範囲：アドバンテストグループ</t>
    <rPh sb="2" eb="4">
      <t>シュウケイ</t>
    </rPh>
    <rPh sb="4" eb="6">
      <t>ハンイ</t>
    </rPh>
    <phoneticPr fontId="1"/>
  </si>
  <si>
    <t>障がい者雇用率</t>
    <rPh sb="0" eb="1">
      <t>ショウ</t>
    </rPh>
    <rPh sb="3" eb="4">
      <t>シャ</t>
    </rPh>
    <rPh sb="4" eb="6">
      <t>コヨウ</t>
    </rPh>
    <rPh sb="6" eb="7">
      <t>リツ</t>
    </rPh>
    <phoneticPr fontId="1"/>
  </si>
  <si>
    <t>再雇用制度利用者 *1</t>
    <rPh sb="0" eb="3">
      <t>サイコヨウ</t>
    </rPh>
    <rPh sb="3" eb="5">
      <t>セイド</t>
    </rPh>
    <rPh sb="5" eb="8">
      <t>リヨウシャ</t>
    </rPh>
    <phoneticPr fontId="1"/>
  </si>
  <si>
    <t>有給休暇取得率</t>
    <rPh sb="0" eb="2">
      <t>ユウキュウ</t>
    </rPh>
    <rPh sb="2" eb="4">
      <t>キュウカ</t>
    </rPh>
    <rPh sb="4" eb="6">
      <t>シュトク</t>
    </rPh>
    <rPh sb="6" eb="7">
      <t>リツ</t>
    </rPh>
    <phoneticPr fontId="1"/>
  </si>
  <si>
    <t>一人当たりの
平均残業時間 *2</t>
    <rPh sb="0" eb="2">
      <t>ヒトリ</t>
    </rPh>
    <rPh sb="2" eb="3">
      <t>ア</t>
    </rPh>
    <rPh sb="7" eb="9">
      <t>ヘイキン</t>
    </rPh>
    <rPh sb="9" eb="11">
      <t>ザンギョウ</t>
    </rPh>
    <rPh sb="11" eb="13">
      <t>ジカン</t>
    </rPh>
    <phoneticPr fontId="1"/>
  </si>
  <si>
    <t>教育時間（時間）</t>
    <phoneticPr fontId="1"/>
  </si>
  <si>
    <t>社会データ</t>
    <phoneticPr fontId="1"/>
  </si>
  <si>
    <t>2022年度</t>
    <rPh sb="4" eb="6">
      <t>ネンド</t>
    </rPh>
    <phoneticPr fontId="1"/>
  </si>
  <si>
    <t>（株）アドバンテスト*4、
（株）アドバンテスト グリーン、
（株）アドバンファシリティズ</t>
    <phoneticPr fontId="1"/>
  </si>
  <si>
    <t>（株）アドバンテスト*5</t>
    <rPh sb="0" eb="3">
      <t>カブ</t>
    </rPh>
    <phoneticPr fontId="1"/>
  </si>
  <si>
    <t>（株）アドバンテスト*4</t>
    <rPh sb="0" eb="3">
      <t>カブ</t>
    </rPh>
    <phoneticPr fontId="1"/>
  </si>
  <si>
    <t>（株）アドバンテスト*5、国内子会社</t>
    <rPh sb="0" eb="3">
      <t>カブ</t>
    </rPh>
    <rPh sb="13" eb="15">
      <t>コクナイ</t>
    </rPh>
    <rPh sb="15" eb="18">
      <t>コガイシャ</t>
    </rPh>
    <phoneticPr fontId="1"/>
  </si>
  <si>
    <t>2023年度</t>
    <rPh sb="4" eb="6">
      <t>ネンド</t>
    </rPh>
    <phoneticPr fontId="1"/>
  </si>
  <si>
    <t>* 集計範囲：アドバンテストグループ
* 管理職の定義：10段階の資格制度におけるLevel7以上｡10段階の資格制度のうち､ジョブレベル1から6を一般社員層に､ジョブレベル7から
　10を管理職層に適用しています｡
*　　を付けた項目の2023年度数値は、EY新日本有限責任監査法人による第三者保証を受けています。</t>
    <rPh sb="115" eb="117">
      <t>コウモク</t>
    </rPh>
    <phoneticPr fontId="1"/>
  </si>
  <si>
    <t>*　　を付けた項目の2023年度数値は、EY新日本有限責任監査法人による第三者保証を受けています。
* 集計範囲：(株)アドバンテスト主催の研修（グループ一斉実施のものを除く。関係会社への出向者を含み、関係会社からの受入出向者を
　除く。）</t>
    <rPh sb="53" eb="55">
      <t>シュウケイ</t>
    </rPh>
    <rPh sb="55" eb="57">
      <t>ハンイ</t>
    </rPh>
    <phoneticPr fontId="1"/>
  </si>
  <si>
    <t>* 集計範囲：アドバンテストグループ（正規雇用労働者のみ）</t>
    <rPh sb="2" eb="4">
      <t>シュウケイ</t>
    </rPh>
    <rPh sb="4" eb="6">
      <t>ハンイ</t>
    </rPh>
    <rPh sb="19" eb="21">
      <t>セイキ</t>
    </rPh>
    <rPh sb="21" eb="23">
      <t>コヨウ</t>
    </rPh>
    <rPh sb="23" eb="26">
      <t>ロウドウシャ</t>
    </rPh>
    <phoneticPr fontId="1"/>
  </si>
  <si>
    <t>* 集計範囲：アドバンテストグループ（正規雇用労働者のみ）</t>
    <rPh sb="3" eb="5">
      <t>シュウケイ</t>
    </rPh>
    <rPh sb="5" eb="7">
      <t>ハンイ</t>
    </rPh>
    <phoneticPr fontId="1"/>
  </si>
  <si>
    <t>* 集計範囲：アドバンテストグループ（正規雇用労働者のみ）
*　　を付けた項目の2023年度数値は、EY新日本有限責任監査法人による第三者保証を受けています。
* 月末日の離職者について、当月の離職者数に含める方法から、翌月の離職者数に含める方法に、2019年12月から変更しました。</t>
    <rPh sb="37" eb="39">
      <t>コウモク</t>
    </rPh>
    <rPh sb="44" eb="46">
      <t>ネンド</t>
    </rPh>
    <phoneticPr fontId="1"/>
  </si>
  <si>
    <t>2018年度</t>
    <rPh sb="4" eb="6">
      <t>ネンド</t>
    </rPh>
    <phoneticPr fontId="1"/>
  </si>
  <si>
    <t>*　　を付けた項目の2023年度数値は、EY新日本有限責任監査法人による第三者保証を受けています。
* 1：新たに再雇用制を利用開始した人数を集計しています。（前年からの継続利用の方は含めず）
* 2：韓国のみ、部下のいない管理職の残業時間を含んでいます。
* 3：100万のべ実労働時間当たりの労働災害による死傷者数。2019年度よりデータに派遣社員を含みます。
上表の「（株）アドバンテスト」については、以下のとおりです。
*4：関係会社への出向者を含み、関係会社からの受入出向者を除く。
*5：関係会社への出向者を除き、関係会社からの受入出向者を含む。
*6：20万のべ実労働時間当たりの労働災害による死傷者数。2019年度よりデータに派遣社員を含みます。
上表の「（株）アドバンテスト」については、上記のとおりです。</t>
    <rPh sb="54" eb="55">
      <t>アラ</t>
    </rPh>
    <rPh sb="57" eb="61">
      <t>サイコヨウセイ</t>
    </rPh>
    <rPh sb="62" eb="64">
      <t>リヨウ</t>
    </rPh>
    <rPh sb="64" eb="66">
      <t>カイシ</t>
    </rPh>
    <rPh sb="68" eb="70">
      <t>ニンズウ</t>
    </rPh>
    <rPh sb="71" eb="73">
      <t>シュウケイ</t>
    </rPh>
    <rPh sb="80" eb="82">
      <t>ゼンネン</t>
    </rPh>
    <rPh sb="85" eb="87">
      <t>ケイゾク</t>
    </rPh>
    <rPh sb="87" eb="89">
      <t>リヨウ</t>
    </rPh>
    <rPh sb="90" eb="91">
      <t>カタ</t>
    </rPh>
    <rPh sb="92" eb="93">
      <t>フク</t>
    </rPh>
    <rPh sb="101" eb="103">
      <t>カンコク</t>
    </rPh>
    <rPh sb="106" eb="108">
      <t>ブカ</t>
    </rPh>
    <rPh sb="112" eb="114">
      <t>カンリ</t>
    </rPh>
    <rPh sb="114" eb="115">
      <t>ショク</t>
    </rPh>
    <rPh sb="116" eb="118">
      <t>ザンギョウ</t>
    </rPh>
    <rPh sb="118" eb="120">
      <t>ジカン</t>
    </rPh>
    <rPh sb="121" eb="122">
      <t>フク</t>
    </rPh>
    <rPh sb="136" eb="137">
      <t>マン</t>
    </rPh>
    <rPh sb="139" eb="142">
      <t>ジツロウドウ</t>
    </rPh>
    <rPh sb="142" eb="144">
      <t>ジカン</t>
    </rPh>
    <rPh sb="144" eb="145">
      <t>ア</t>
    </rPh>
    <rPh sb="148" eb="150">
      <t>ロウドウ</t>
    </rPh>
    <rPh sb="150" eb="152">
      <t>サイガイ</t>
    </rPh>
    <rPh sb="155" eb="157">
      <t>シショウ</t>
    </rPh>
    <rPh sb="157" eb="158">
      <t>シャ</t>
    </rPh>
    <rPh sb="158" eb="159">
      <t>スウ</t>
    </rPh>
    <rPh sb="164" eb="166">
      <t>ネンド</t>
    </rPh>
    <rPh sb="172" eb="174">
      <t>ハケン</t>
    </rPh>
    <rPh sb="174" eb="176">
      <t>シャイン</t>
    </rPh>
    <rPh sb="177" eb="178">
      <t>フク</t>
    </rPh>
    <rPh sb="353" eb="355">
      <t>ジョウキ</t>
    </rPh>
    <phoneticPr fontId="1"/>
  </si>
  <si>
    <t>労働災害発生率
（度数率） *3</t>
    <rPh sb="0" eb="2">
      <t>ロウドウ</t>
    </rPh>
    <rPh sb="2" eb="4">
      <t>サイガイ</t>
    </rPh>
    <rPh sb="4" eb="6">
      <t>ハッセイ</t>
    </rPh>
    <rPh sb="6" eb="7">
      <t>リツ</t>
    </rPh>
    <rPh sb="9" eb="12">
      <t>ドスウリツ</t>
    </rPh>
    <phoneticPr fontId="1"/>
  </si>
  <si>
    <t>労働災害発生率
（LTIR）*6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</si>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</sst>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,##0.0;[Red]\-#,##0.0"/>
    <numFmt numFmtId="178" formatCode="0.000"/>
    <numFmt numFmtId="179" formatCode="0.000_);[Red]\(0.000\)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4D4D4D"/>
      <name val="メイリオ"/>
      <family val="3"/>
      <charset val="128"/>
    </font>
    <font>
      <b/>
      <sz val="11"/>
      <color rgb="FF4D4D4D"/>
      <name val="メイリオ"/>
      <family val="3"/>
      <charset val="128"/>
    </font>
    <font>
      <sz val="20"/>
      <color rgb="FF4D4D4D"/>
      <name val="メイリオ"/>
      <family val="3"/>
      <charset val="128"/>
    </font>
    <font>
      <sz val="11"/>
      <color indexed="63"/>
      <name val="メイリオ"/>
      <family val="3"/>
      <charset val="128"/>
    </font>
    <font>
      <b/>
      <sz val="14"/>
      <color rgb="FF4D4D4D"/>
      <name val="メイリオ"/>
      <family val="3"/>
      <charset val="128"/>
    </font>
    <font>
      <sz val="14"/>
      <color rgb="FF4D4D4D"/>
      <name val="メイリオ"/>
      <family val="3"/>
      <charset val="128"/>
    </font>
    <font>
      <sz val="11"/>
      <color rgb="FF808080"/>
      <name val="メイリオ"/>
      <family val="3"/>
      <charset val="128"/>
    </font>
    <font>
      <sz val="11"/>
      <color theme="2" tint="-0.749961851863155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EEF1F3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rgb="FFC9CACA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auto="1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auto="1"/>
      </right>
      <top style="thin">
        <color rgb="FF808080"/>
      </top>
      <bottom/>
      <diagonal/>
    </border>
    <border>
      <left style="thin">
        <color auto="1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 style="thin">
        <color auto="1"/>
      </left>
      <right style="thin">
        <color rgb="FF808080"/>
      </right>
      <top style="thin">
        <color rgb="FF808080"/>
      </top>
      <bottom/>
      <diagonal/>
    </border>
    <border>
      <left/>
      <right/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6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right" vertical="center" wrapText="1"/>
    </xf>
    <xf numFmtId="38" fontId="3" fillId="3" borderId="2" xfId="1" applyFont="1" applyFill="1" applyBorder="1" applyAlignment="1">
      <alignment horizontal="right" vertical="center"/>
    </xf>
    <xf numFmtId="176" fontId="3" fillId="3" borderId="2" xfId="2" applyNumberFormat="1" applyFont="1" applyFill="1" applyBorder="1">
      <alignment vertical="center"/>
    </xf>
    <xf numFmtId="38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0" fontId="3" fillId="3" borderId="4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3" fillId="3" borderId="6" xfId="0" applyFont="1" applyFill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4" fillId="2" borderId="8" xfId="0" applyFont="1" applyFill="1" applyBorder="1" applyAlignment="1">
      <alignment horizontal="centerContinuous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38" fontId="3" fillId="3" borderId="2" xfId="1" applyFont="1" applyFill="1" applyBorder="1" applyAlignment="1">
      <alignment horizontal="right" vertical="center" wrapText="1"/>
    </xf>
    <xf numFmtId="176" fontId="3" fillId="3" borderId="2" xfId="2" applyNumberFormat="1" applyFont="1" applyFill="1" applyBorder="1" applyAlignment="1">
      <alignment vertical="center" wrapText="1"/>
    </xf>
    <xf numFmtId="176" fontId="3" fillId="0" borderId="0" xfId="2" applyNumberFormat="1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38" fontId="3" fillId="0" borderId="2" xfId="0" applyNumberFormat="1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4" fillId="2" borderId="7" xfId="0" applyFont="1" applyFill="1" applyBorder="1" applyAlignment="1">
      <alignment horizontal="centerContinuous" vertical="center" wrapText="1"/>
    </xf>
    <xf numFmtId="1" fontId="3" fillId="3" borderId="2" xfId="2" applyNumberFormat="1" applyFont="1" applyFill="1" applyBorder="1" applyAlignment="1">
      <alignment vertical="center" wrapText="1"/>
    </xf>
    <xf numFmtId="38" fontId="3" fillId="3" borderId="2" xfId="1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Continuous" vertical="center"/>
    </xf>
    <xf numFmtId="2" fontId="3" fillId="0" borderId="2" xfId="0" applyNumberFormat="1" applyFont="1" applyBorder="1">
      <alignment vertical="center"/>
    </xf>
    <xf numFmtId="2" fontId="3" fillId="3" borderId="2" xfId="0" applyNumberFormat="1" applyFont="1" applyFill="1" applyBorder="1">
      <alignment vertical="center"/>
    </xf>
    <xf numFmtId="1" fontId="3" fillId="0" borderId="2" xfId="0" applyNumberFormat="1" applyFont="1" applyBorder="1">
      <alignment vertical="center"/>
    </xf>
    <xf numFmtId="1" fontId="3" fillId="3" borderId="2" xfId="0" applyNumberFormat="1" applyFont="1" applyFill="1" applyBorder="1">
      <alignment vertical="center"/>
    </xf>
    <xf numFmtId="176" fontId="3" fillId="0" borderId="2" xfId="2" applyNumberFormat="1" applyFont="1" applyFill="1" applyBorder="1">
      <alignment vertical="center"/>
    </xf>
    <xf numFmtId="177" fontId="3" fillId="0" borderId="2" xfId="1" applyNumberFormat="1" applyFont="1" applyFill="1" applyBorder="1" applyAlignment="1">
      <alignment horizontal="right" vertical="center" wrapText="1"/>
    </xf>
    <xf numFmtId="176" fontId="3" fillId="0" borderId="2" xfId="0" applyNumberFormat="1" applyFont="1" applyBorder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>
      <alignment vertical="center"/>
    </xf>
    <xf numFmtId="0" fontId="3" fillId="3" borderId="9" xfId="0" applyFont="1" applyFill="1" applyBorder="1" applyAlignment="1">
      <alignment horizontal="left" vertical="center"/>
    </xf>
    <xf numFmtId="0" fontId="3" fillId="3" borderId="9" xfId="0" applyFont="1" applyFill="1" applyBorder="1">
      <alignment vertical="center"/>
    </xf>
    <xf numFmtId="0" fontId="3" fillId="3" borderId="9" xfId="0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4" fillId="2" borderId="11" xfId="0" applyFont="1" applyFill="1" applyBorder="1" applyAlignment="1">
      <alignment horizontal="centerContinuous" vertical="center"/>
    </xf>
    <xf numFmtId="0" fontId="4" fillId="2" borderId="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Continuous" vertical="center"/>
    </xf>
    <xf numFmtId="0" fontId="3" fillId="3" borderId="12" xfId="0" applyFont="1" applyFill="1" applyBorder="1" applyAlignment="1">
      <alignment horizontal="centerContinuous" vertical="center" wrapText="1"/>
    </xf>
    <xf numFmtId="0" fontId="3" fillId="3" borderId="12" xfId="0" applyFont="1" applyFill="1" applyBorder="1" applyAlignment="1">
      <alignment horizontal="centerContinuous" vertical="center"/>
    </xf>
    <xf numFmtId="38" fontId="3" fillId="0" borderId="7" xfId="1" applyFont="1" applyBorder="1">
      <alignment vertical="center"/>
    </xf>
    <xf numFmtId="38" fontId="3" fillId="0" borderId="3" xfId="1" applyFont="1" applyBorder="1">
      <alignment vertical="center"/>
    </xf>
    <xf numFmtId="38" fontId="3" fillId="0" borderId="3" xfId="1" applyFont="1" applyFill="1" applyBorder="1">
      <alignment vertical="center"/>
    </xf>
    <xf numFmtId="38" fontId="3" fillId="3" borderId="7" xfId="1" applyFont="1" applyFill="1" applyBorder="1">
      <alignment vertical="center"/>
    </xf>
    <xf numFmtId="38" fontId="3" fillId="3" borderId="3" xfId="1" applyFont="1" applyFill="1" applyBorder="1">
      <alignment vertical="center"/>
    </xf>
    <xf numFmtId="38" fontId="3" fillId="3" borderId="7" xfId="1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centerContinuous" vertical="center" wrapText="1"/>
    </xf>
    <xf numFmtId="0" fontId="4" fillId="2" borderId="13" xfId="0" applyFont="1" applyFill="1" applyBorder="1" applyAlignment="1">
      <alignment horizontal="centerContinuous" vertical="center"/>
    </xf>
    <xf numFmtId="0" fontId="4" fillId="2" borderId="14" xfId="0" applyFont="1" applyFill="1" applyBorder="1" applyAlignment="1">
      <alignment horizontal="centerContinuous" vertical="center"/>
    </xf>
    <xf numFmtId="0" fontId="4" fillId="2" borderId="15" xfId="0" applyFont="1" applyFill="1" applyBorder="1" applyAlignment="1">
      <alignment horizontal="centerContinuous" vertical="center"/>
    </xf>
    <xf numFmtId="0" fontId="3" fillId="0" borderId="7" xfId="0" applyFont="1" applyBorder="1" applyAlignment="1">
      <alignment horizontal="centerContinuous" vertical="center"/>
    </xf>
    <xf numFmtId="38" fontId="3" fillId="0" borderId="3" xfId="1" applyFont="1" applyBorder="1" applyAlignment="1">
      <alignment horizontal="centerContinuous" vertical="center"/>
    </xf>
    <xf numFmtId="0" fontId="3" fillId="0" borderId="7" xfId="0" applyFont="1" applyBorder="1">
      <alignment vertical="center"/>
    </xf>
    <xf numFmtId="38" fontId="3" fillId="0" borderId="3" xfId="1" applyFont="1" applyFill="1" applyBorder="1" applyAlignment="1">
      <alignment horizontal="centerContinuous" vertical="center"/>
    </xf>
    <xf numFmtId="0" fontId="3" fillId="0" borderId="16" xfId="0" applyFont="1" applyBorder="1" applyAlignment="1">
      <alignment horizontal="centerContinuous" vertical="center"/>
    </xf>
    <xf numFmtId="38" fontId="3" fillId="0" borderId="17" xfId="1" applyFont="1" applyBorder="1" applyAlignment="1">
      <alignment horizontal="centerContinuous" vertical="center"/>
    </xf>
    <xf numFmtId="0" fontId="4" fillId="2" borderId="18" xfId="0" applyFont="1" applyFill="1" applyBorder="1" applyAlignment="1">
      <alignment horizontal="centerContinuous" vertical="center"/>
    </xf>
    <xf numFmtId="0" fontId="3" fillId="0" borderId="19" xfId="0" applyFont="1" applyBorder="1">
      <alignment vertical="center"/>
    </xf>
    <xf numFmtId="38" fontId="3" fillId="0" borderId="10" xfId="1" applyFont="1" applyBorder="1" applyAlignment="1">
      <alignment horizontal="centerContinuous" vertical="center"/>
    </xf>
    <xf numFmtId="38" fontId="3" fillId="0" borderId="20" xfId="1" applyFont="1" applyBorder="1">
      <alignment vertical="center"/>
    </xf>
    <xf numFmtId="38" fontId="3" fillId="0" borderId="10" xfId="1" applyFont="1" applyBorder="1">
      <alignment vertical="center"/>
    </xf>
    <xf numFmtId="0" fontId="4" fillId="2" borderId="7" xfId="0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Continuous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20" xfId="0" applyFont="1" applyFill="1" applyBorder="1">
      <alignment vertical="center"/>
    </xf>
    <xf numFmtId="38" fontId="3" fillId="0" borderId="9" xfId="1" applyFont="1" applyBorder="1">
      <alignment vertical="center"/>
    </xf>
    <xf numFmtId="38" fontId="3" fillId="0" borderId="7" xfId="1" applyFont="1" applyFill="1" applyBorder="1" applyAlignment="1">
      <alignment horizontal="right" vertical="center" wrapText="1"/>
    </xf>
    <xf numFmtId="38" fontId="3" fillId="3" borderId="7" xfId="1" applyFont="1" applyFill="1" applyBorder="1" applyAlignment="1">
      <alignment horizontal="right" vertical="center" wrapText="1"/>
    </xf>
    <xf numFmtId="176" fontId="3" fillId="3" borderId="7" xfId="2" applyNumberFormat="1" applyFont="1" applyFill="1" applyBorder="1" applyAlignment="1">
      <alignment vertical="center" wrapText="1"/>
    </xf>
    <xf numFmtId="38" fontId="3" fillId="0" borderId="7" xfId="0" applyNumberFormat="1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1" fontId="3" fillId="3" borderId="7" xfId="2" applyNumberFormat="1" applyFont="1" applyFill="1" applyBorder="1" applyAlignment="1">
      <alignment vertical="center" wrapText="1"/>
    </xf>
    <xf numFmtId="38" fontId="3" fillId="3" borderId="7" xfId="1" applyFont="1" applyFill="1" applyBorder="1" applyAlignment="1">
      <alignment vertical="center" wrapText="1"/>
    </xf>
    <xf numFmtId="176" fontId="3" fillId="3" borderId="7" xfId="2" applyNumberFormat="1" applyFont="1" applyFill="1" applyBorder="1">
      <alignment vertical="center"/>
    </xf>
    <xf numFmtId="38" fontId="3" fillId="0" borderId="7" xfId="0" applyNumberFormat="1" applyFont="1" applyBorder="1">
      <alignment vertical="center"/>
    </xf>
    <xf numFmtId="0" fontId="4" fillId="2" borderId="4" xfId="0" applyFont="1" applyFill="1" applyBorder="1" applyAlignment="1">
      <alignment horizontal="centerContinuous" vertical="center"/>
    </xf>
    <xf numFmtId="2" fontId="3" fillId="0" borderId="7" xfId="0" applyNumberFormat="1" applyFont="1" applyBorder="1">
      <alignment vertical="center"/>
    </xf>
    <xf numFmtId="2" fontId="3" fillId="3" borderId="7" xfId="0" applyNumberFormat="1" applyFont="1" applyFill="1" applyBorder="1">
      <alignment vertical="center"/>
    </xf>
    <xf numFmtId="0" fontId="3" fillId="0" borderId="20" xfId="0" applyFont="1" applyBorder="1">
      <alignment vertical="center"/>
    </xf>
    <xf numFmtId="1" fontId="3" fillId="0" borderId="7" xfId="0" applyNumberFormat="1" applyFont="1" applyBorder="1">
      <alignment vertical="center"/>
    </xf>
    <xf numFmtId="1" fontId="3" fillId="3" borderId="7" xfId="0" applyNumberFormat="1" applyFont="1" applyFill="1" applyBorder="1">
      <alignment vertical="center"/>
    </xf>
    <xf numFmtId="176" fontId="3" fillId="0" borderId="7" xfId="2" applyNumberFormat="1" applyFont="1" applyFill="1" applyBorder="1">
      <alignment vertical="center"/>
    </xf>
    <xf numFmtId="177" fontId="3" fillId="0" borderId="7" xfId="1" applyNumberFormat="1" applyFont="1" applyFill="1" applyBorder="1" applyAlignment="1">
      <alignment horizontal="right" vertical="center" wrapText="1"/>
    </xf>
    <xf numFmtId="176" fontId="3" fillId="0" borderId="7" xfId="0" applyNumberFormat="1" applyFont="1" applyBorder="1">
      <alignment vertical="center"/>
    </xf>
    <xf numFmtId="0" fontId="3" fillId="3" borderId="9" xfId="0" applyFont="1" applyFill="1" applyBorder="1" applyAlignment="1">
      <alignment horizontal="centerContinuous" vertical="center"/>
    </xf>
    <xf numFmtId="38" fontId="3" fillId="0" borderId="2" xfId="1" applyFont="1" applyBorder="1" applyAlignment="1">
      <alignment horizontal="right" vertical="center" wrapText="1"/>
    </xf>
    <xf numFmtId="176" fontId="3" fillId="0" borderId="4" xfId="0" applyNumberFormat="1" applyFont="1" applyBorder="1">
      <alignment vertical="center"/>
    </xf>
    <xf numFmtId="176" fontId="3" fillId="0" borderId="16" xfId="0" applyNumberFormat="1" applyFont="1" applyBorder="1">
      <alignment vertical="center"/>
    </xf>
    <xf numFmtId="179" fontId="3" fillId="0" borderId="2" xfId="0" applyNumberFormat="1" applyFont="1" applyBorder="1">
      <alignment vertical="center"/>
    </xf>
    <xf numFmtId="179" fontId="3" fillId="0" borderId="7" xfId="0" applyNumberFormat="1" applyFont="1" applyBorder="1">
      <alignment vertical="center"/>
    </xf>
    <xf numFmtId="178" fontId="10" fillId="0" borderId="0" xfId="0" applyNumberFormat="1" applyFont="1">
      <alignment vertical="center"/>
    </xf>
    <xf numFmtId="178" fontId="9" fillId="0" borderId="0" xfId="0" applyNumberFormat="1" applyFont="1">
      <alignment vertical="center"/>
    </xf>
    <xf numFmtId="0" fontId="3" fillId="0" borderId="2" xfId="0" quotePrefix="1" applyFont="1" applyBorder="1" applyAlignment="1">
      <alignment horizontal="center" vertical="center"/>
    </xf>
    <xf numFmtId="179" fontId="3" fillId="0" borderId="2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3" borderId="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0" fillId="0" borderId="6" xfId="0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808080"/>
      <color rgb="FFC9CACA"/>
      <color rgb="FFFFFFCC"/>
      <color rgb="FFEEF1F3"/>
      <color rgb="FFA001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253203</xdr:colOff>
      <xdr:row>90</xdr:row>
      <xdr:rowOff>933078</xdr:rowOff>
    </xdr:from>
    <xdr:to>
      <xdr:col>0</xdr:col>
      <xdr:colOff>367503</xdr:colOff>
      <xdr:row>90</xdr:row>
      <xdr:rowOff>1047378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DFECB09-1114-4709-A40F-A767036F3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203" y="29774778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731384</xdr:colOff>
      <xdr:row>86</xdr:row>
      <xdr:rowOff>85044</xdr:rowOff>
    </xdr:from>
    <xdr:to>
      <xdr:col>2</xdr:col>
      <xdr:colOff>845684</xdr:colOff>
      <xdr:row>86</xdr:row>
      <xdr:rowOff>199344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D4062D3-75E5-4200-8E78-4967AB431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3643" y="2758508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887186</xdr:colOff>
      <xdr:row>87</xdr:row>
      <xdr:rowOff>97971</xdr:rowOff>
    </xdr:from>
    <xdr:to>
      <xdr:col>2</xdr:col>
      <xdr:colOff>1001486</xdr:colOff>
      <xdr:row>87</xdr:row>
      <xdr:rowOff>212271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67F40F7-BBF0-488B-8E93-4C19C147A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9445" y="27904167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724319</xdr:colOff>
      <xdr:row>64</xdr:row>
      <xdr:rowOff>97971</xdr:rowOff>
    </xdr:from>
    <xdr:to>
      <xdr:col>2</xdr:col>
      <xdr:colOff>838619</xdr:colOff>
      <xdr:row>64</xdr:row>
      <xdr:rowOff>212271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B9B3184-F3F4-4FFC-9C68-A3B05583B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3527" y="20090004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216353</xdr:colOff>
      <xdr:row>69</xdr:row>
      <xdr:rowOff>366869</xdr:rowOff>
    </xdr:from>
    <xdr:to>
      <xdr:col>0</xdr:col>
      <xdr:colOff>330653</xdr:colOff>
      <xdr:row>69</xdr:row>
      <xdr:rowOff>481169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1189253-8E1B-4457-B39A-A014E779E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353" y="21321869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1066049</xdr:colOff>
      <xdr:row>6</xdr:row>
      <xdr:rowOff>337833</xdr:rowOff>
    </xdr:from>
    <xdr:to>
      <xdr:col>0</xdr:col>
      <xdr:colOff>1180349</xdr:colOff>
      <xdr:row>6</xdr:row>
      <xdr:rowOff>452133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B463B32-52E8-450F-A3DD-1362EB532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049" y="2090808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1066049</xdr:colOff>
      <xdr:row>18</xdr:row>
      <xdr:rowOff>86336</xdr:rowOff>
    </xdr:from>
    <xdr:to>
      <xdr:col>0</xdr:col>
      <xdr:colOff>1180349</xdr:colOff>
      <xdr:row>18</xdr:row>
      <xdr:rowOff>200636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C2F4321-2998-443E-98D4-585DE2596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049" y="5994651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1192735</xdr:colOff>
      <xdr:row>20</xdr:row>
      <xdr:rowOff>328260</xdr:rowOff>
    </xdr:from>
    <xdr:to>
      <xdr:col>0</xdr:col>
      <xdr:colOff>1307035</xdr:colOff>
      <xdr:row>20</xdr:row>
      <xdr:rowOff>442560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3690571-B978-4866-A255-3AE2F7595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2735" y="6859689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1129627</xdr:colOff>
      <xdr:row>21</xdr:row>
      <xdr:rowOff>99895</xdr:rowOff>
    </xdr:from>
    <xdr:to>
      <xdr:col>0</xdr:col>
      <xdr:colOff>1243927</xdr:colOff>
      <xdr:row>21</xdr:row>
      <xdr:rowOff>214195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8213E03-E026-4026-9622-D244EEA17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9627" y="717697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207016</xdr:colOff>
      <xdr:row>25</xdr:row>
      <xdr:rowOff>76247</xdr:rowOff>
    </xdr:from>
    <xdr:to>
      <xdr:col>0</xdr:col>
      <xdr:colOff>321316</xdr:colOff>
      <xdr:row>25</xdr:row>
      <xdr:rowOff>190547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2CCC1346-F88F-401F-B995-5311E350F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6" y="7762922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94658</xdr:colOff>
      <xdr:row>36</xdr:row>
      <xdr:rowOff>85192</xdr:rowOff>
    </xdr:from>
    <xdr:to>
      <xdr:col>9</xdr:col>
      <xdr:colOff>208958</xdr:colOff>
      <xdr:row>36</xdr:row>
      <xdr:rowOff>199492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DCA68F8-9393-4E7D-BA22-C4E48E5C5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9341" y="11676111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192630</xdr:colOff>
      <xdr:row>37</xdr:row>
      <xdr:rowOff>97733</xdr:rowOff>
    </xdr:from>
    <xdr:to>
      <xdr:col>0</xdr:col>
      <xdr:colOff>306930</xdr:colOff>
      <xdr:row>37</xdr:row>
      <xdr:rowOff>212033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892371E-04F4-4BFD-A117-B603135E9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630" y="1205569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DA28A-B6D1-4B96-8366-153D989C5289}">
  <sheetPr>
    <pageSetUpPr fitToPage="1"/>
  </sheetPr>
  <dimension ref="A1:J112"/>
  <sheetViews>
    <sheetView showGridLines="0" zoomScaleNormal="100" workbookViewId="0">
      <selection activeCell="M5" sqref="M5"/>
    </sheetView>
  </sheetViews>
  <sheetFormatPr defaultColWidth="9" defaultRowHeight="24" customHeight="1" x14ac:dyDescent="0.4"/>
  <cols>
    <col min="1" max="1" width="26.625" style="34" customWidth="1"/>
    <col min="2" max="2" width="16.625" style="34" customWidth="1"/>
    <col min="3" max="3" width="15.125" style="2" bestFit="1" customWidth="1"/>
    <col min="4" max="4" width="9.625" style="34" customWidth="1"/>
    <col min="5" max="10" width="10.625" style="34" customWidth="1"/>
    <col min="11" max="16384" width="9" style="34"/>
  </cols>
  <sheetData>
    <row r="1" spans="1:10" ht="32.65" customHeight="1" thickBot="1" x14ac:dyDescent="0.45">
      <c r="A1" s="32" t="s">
        <v>0</v>
      </c>
      <c r="B1" s="33"/>
      <c r="C1" s="6"/>
      <c r="D1" s="33"/>
      <c r="E1" s="33"/>
      <c r="F1" s="33"/>
      <c r="G1" s="33"/>
      <c r="H1" s="33"/>
      <c r="I1" s="33"/>
      <c r="J1" s="33"/>
    </row>
    <row r="2" spans="1:10" ht="24" customHeight="1" x14ac:dyDescent="0.4">
      <c r="C2" s="34"/>
    </row>
    <row r="3" spans="1:10" ht="24" customHeight="1" x14ac:dyDescent="0.4">
      <c r="A3" s="35" t="s">
        <v>1</v>
      </c>
      <c r="B3" s="36"/>
      <c r="C3" s="9"/>
      <c r="D3" s="36"/>
      <c r="E3" s="36"/>
      <c r="F3" s="36"/>
      <c r="G3" s="36"/>
      <c r="H3" s="36"/>
      <c r="I3" s="37"/>
    </row>
    <row r="4" spans="1:10" ht="9.9499999999999993" customHeight="1" x14ac:dyDescent="0.4">
      <c r="I4" s="38"/>
    </row>
    <row r="5" spans="1:10" ht="24" customHeight="1" x14ac:dyDescent="0.4">
      <c r="A5" s="12"/>
      <c r="B5" s="12" t="s">
        <v>2</v>
      </c>
      <c r="C5" s="12" t="s">
        <v>3</v>
      </c>
      <c r="D5" s="12" t="s">
        <v>4</v>
      </c>
      <c r="E5" s="12" t="s">
        <v>87</v>
      </c>
      <c r="F5" s="12" t="s">
        <v>5</v>
      </c>
      <c r="G5" s="12" t="s">
        <v>6</v>
      </c>
      <c r="H5" s="12" t="s">
        <v>7</v>
      </c>
      <c r="I5" s="12" t="s">
        <v>76</v>
      </c>
      <c r="J5" s="107" t="s">
        <v>81</v>
      </c>
    </row>
    <row r="6" spans="1:10" ht="24" customHeight="1" x14ac:dyDescent="0.4">
      <c r="A6" s="39" t="s">
        <v>67</v>
      </c>
      <c r="B6" s="40" t="s">
        <v>8</v>
      </c>
      <c r="C6" s="13" t="s">
        <v>9</v>
      </c>
      <c r="D6" s="13" t="s">
        <v>10</v>
      </c>
      <c r="E6" s="17">
        <v>2152</v>
      </c>
      <c r="F6" s="17">
        <v>2146</v>
      </c>
      <c r="G6" s="17">
        <v>2213</v>
      </c>
      <c r="H6" s="17">
        <v>2220</v>
      </c>
      <c r="I6" s="17">
        <v>2256</v>
      </c>
      <c r="J6" s="17">
        <v>2289</v>
      </c>
    </row>
    <row r="7" spans="1:10" ht="24" customHeight="1" x14ac:dyDescent="0.4">
      <c r="A7" s="41"/>
      <c r="B7" s="42"/>
      <c r="C7" s="13" t="s">
        <v>11</v>
      </c>
      <c r="D7" s="13" t="s">
        <v>10</v>
      </c>
      <c r="E7" s="17">
        <v>416</v>
      </c>
      <c r="F7" s="17">
        <v>466</v>
      </c>
      <c r="G7" s="17">
        <v>490</v>
      </c>
      <c r="H7" s="17">
        <v>504</v>
      </c>
      <c r="I7" s="103">
        <v>527</v>
      </c>
      <c r="J7" s="17">
        <v>530</v>
      </c>
    </row>
    <row r="8" spans="1:10" ht="24" customHeight="1" x14ac:dyDescent="0.4">
      <c r="A8" s="41"/>
      <c r="B8" s="42"/>
      <c r="C8" s="15" t="s">
        <v>12</v>
      </c>
      <c r="D8" s="15" t="s">
        <v>10</v>
      </c>
      <c r="E8" s="43">
        <v>2568</v>
      </c>
      <c r="F8" s="43">
        <v>2612</v>
      </c>
      <c r="G8" s="43">
        <v>2703</v>
      </c>
      <c r="H8" s="43">
        <f t="shared" ref="H8" si="0">SUM(H6:H7)</f>
        <v>2724</v>
      </c>
      <c r="I8" s="104">
        <f>SUM(I6:I7)</f>
        <v>2783</v>
      </c>
      <c r="J8" s="43">
        <f>SUM(J6:J7)</f>
        <v>2819</v>
      </c>
    </row>
    <row r="9" spans="1:10" ht="24" customHeight="1" x14ac:dyDescent="0.4">
      <c r="A9" s="41"/>
      <c r="B9" s="42"/>
      <c r="C9" s="15" t="s">
        <v>13</v>
      </c>
      <c r="D9" s="15" t="s">
        <v>14</v>
      </c>
      <c r="E9" s="44">
        <v>16.199376947040498</v>
      </c>
      <c r="F9" s="44">
        <v>17.840735068912711</v>
      </c>
      <c r="G9" s="44">
        <v>18.128005919348873</v>
      </c>
      <c r="H9" s="44">
        <f t="shared" ref="H9:J9" si="1">H7/H8*100</f>
        <v>18.502202643171806</v>
      </c>
      <c r="I9" s="105">
        <f t="shared" si="1"/>
        <v>18.936399568810636</v>
      </c>
      <c r="J9" s="44">
        <f t="shared" si="1"/>
        <v>18.800993260021283</v>
      </c>
    </row>
    <row r="10" spans="1:10" ht="24" customHeight="1" x14ac:dyDescent="0.4">
      <c r="A10" s="41"/>
      <c r="B10" s="46"/>
      <c r="C10" s="15" t="s">
        <v>15</v>
      </c>
      <c r="D10" s="15" t="s">
        <v>14</v>
      </c>
      <c r="E10" s="44">
        <v>52.0259319286872</v>
      </c>
      <c r="F10" s="44">
        <v>47.465019080501548</v>
      </c>
      <c r="G10" s="44">
        <v>46.959694232105633</v>
      </c>
      <c r="H10" s="44">
        <f t="shared" ref="H10:J10" si="2">H8/H$33*100</f>
        <v>42.14108910891089</v>
      </c>
      <c r="I10" s="105">
        <f t="shared" si="2"/>
        <v>39.103554868624421</v>
      </c>
      <c r="J10" s="44">
        <f t="shared" si="2"/>
        <v>38.312041315574888</v>
      </c>
    </row>
    <row r="11" spans="1:10" ht="24" customHeight="1" x14ac:dyDescent="0.4">
      <c r="A11" s="41"/>
      <c r="B11" s="40" t="s">
        <v>16</v>
      </c>
      <c r="C11" s="13" t="s">
        <v>9</v>
      </c>
      <c r="D11" s="13" t="s">
        <v>10</v>
      </c>
      <c r="E11" s="17">
        <v>771</v>
      </c>
      <c r="F11" s="17">
        <v>836</v>
      </c>
      <c r="G11" s="17">
        <v>905</v>
      </c>
      <c r="H11" s="17">
        <v>959</v>
      </c>
      <c r="I11" s="103">
        <v>1088</v>
      </c>
      <c r="J11" s="17">
        <v>1105</v>
      </c>
    </row>
    <row r="12" spans="1:10" ht="24" customHeight="1" x14ac:dyDescent="0.4">
      <c r="A12" s="41"/>
      <c r="B12" s="42"/>
      <c r="C12" s="13" t="s">
        <v>11</v>
      </c>
      <c r="D12" s="13" t="s">
        <v>10</v>
      </c>
      <c r="E12" s="17">
        <v>236</v>
      </c>
      <c r="F12" s="17">
        <v>273</v>
      </c>
      <c r="G12" s="17">
        <v>290</v>
      </c>
      <c r="H12" s="17">
        <v>321</v>
      </c>
      <c r="I12" s="103">
        <v>372</v>
      </c>
      <c r="J12" s="17">
        <v>379</v>
      </c>
    </row>
    <row r="13" spans="1:10" ht="24" customHeight="1" x14ac:dyDescent="0.4">
      <c r="A13" s="41"/>
      <c r="B13" s="42"/>
      <c r="C13" s="15" t="s">
        <v>12</v>
      </c>
      <c r="D13" s="15" t="s">
        <v>10</v>
      </c>
      <c r="E13" s="43">
        <v>1007</v>
      </c>
      <c r="F13" s="43">
        <v>1109</v>
      </c>
      <c r="G13" s="43">
        <v>1195</v>
      </c>
      <c r="H13" s="43">
        <f t="shared" ref="H13" si="3">SUM(H11:H12)</f>
        <v>1280</v>
      </c>
      <c r="I13" s="104">
        <f>SUM(I11:I12)</f>
        <v>1460</v>
      </c>
      <c r="J13" s="43">
        <f>SUM(J11:J12)</f>
        <v>1484</v>
      </c>
    </row>
    <row r="14" spans="1:10" ht="24" customHeight="1" x14ac:dyDescent="0.4">
      <c r="A14" s="41"/>
      <c r="B14" s="42"/>
      <c r="C14" s="15" t="s">
        <v>13</v>
      </c>
      <c r="D14" s="15" t="s">
        <v>14</v>
      </c>
      <c r="E14" s="44">
        <f t="shared" ref="E14" si="4">E12/E13*100</f>
        <v>23.435948361469713</v>
      </c>
      <c r="F14" s="44">
        <f t="shared" ref="F14" si="5">F12/F13*100</f>
        <v>24.61677186654644</v>
      </c>
      <c r="G14" s="44">
        <f t="shared" ref="G14" si="6">G12/G13*100</f>
        <v>24.267782426778243</v>
      </c>
      <c r="H14" s="44">
        <f t="shared" ref="H14:I14" si="7">H12/H13*100</f>
        <v>25.078125</v>
      </c>
      <c r="I14" s="105">
        <f t="shared" si="7"/>
        <v>25.479452054794521</v>
      </c>
      <c r="J14" s="44">
        <f t="shared" ref="J14" si="8">J12/J13*100</f>
        <v>25.539083557951482</v>
      </c>
    </row>
    <row r="15" spans="1:10" ht="24" customHeight="1" x14ac:dyDescent="0.4">
      <c r="A15" s="41"/>
      <c r="B15" s="46"/>
      <c r="C15" s="15" t="s">
        <v>15</v>
      </c>
      <c r="D15" s="15" t="s">
        <v>14</v>
      </c>
      <c r="E15" s="44">
        <f t="shared" ref="E15" si="9">E13/E$33*100</f>
        <v>20.401134521880067</v>
      </c>
      <c r="F15" s="44">
        <f t="shared" ref="F15:I15" si="10">F13/F$33*100</f>
        <v>20.152644012356895</v>
      </c>
      <c r="G15" s="44">
        <f t="shared" si="10"/>
        <v>20.76094510076442</v>
      </c>
      <c r="H15" s="44">
        <f t="shared" si="10"/>
        <v>19.801980198019802</v>
      </c>
      <c r="I15" s="105">
        <f t="shared" si="10"/>
        <v>20.514261627090065</v>
      </c>
      <c r="J15" s="44">
        <f t="shared" ref="J15" si="11">J13/J$33*100</f>
        <v>20.168524055449851</v>
      </c>
    </row>
    <row r="16" spans="1:10" ht="24" customHeight="1" x14ac:dyDescent="0.4">
      <c r="A16" s="41"/>
      <c r="B16" s="40" t="s">
        <v>17</v>
      </c>
      <c r="C16" s="13" t="s">
        <v>9</v>
      </c>
      <c r="D16" s="13" t="s">
        <v>10</v>
      </c>
      <c r="E16" s="17">
        <v>613</v>
      </c>
      <c r="F16" s="17">
        <v>676</v>
      </c>
      <c r="G16" s="17">
        <v>720</v>
      </c>
      <c r="H16" s="17">
        <v>763</v>
      </c>
      <c r="I16" s="103">
        <v>903</v>
      </c>
      <c r="J16" s="17">
        <v>955</v>
      </c>
    </row>
    <row r="17" spans="1:10" ht="24" customHeight="1" x14ac:dyDescent="0.4">
      <c r="A17" s="41"/>
      <c r="B17" s="42"/>
      <c r="C17" s="13" t="s">
        <v>11</v>
      </c>
      <c r="D17" s="13" t="s">
        <v>10</v>
      </c>
      <c r="E17" s="17">
        <v>128</v>
      </c>
      <c r="F17" s="17">
        <v>143</v>
      </c>
      <c r="G17" s="17">
        <v>153</v>
      </c>
      <c r="H17" s="17">
        <v>157</v>
      </c>
      <c r="I17" s="103">
        <v>202</v>
      </c>
      <c r="J17" s="17">
        <v>220</v>
      </c>
    </row>
    <row r="18" spans="1:10" ht="24" customHeight="1" x14ac:dyDescent="0.4">
      <c r="A18" s="41"/>
      <c r="B18" s="42"/>
      <c r="C18" s="15" t="s">
        <v>12</v>
      </c>
      <c r="D18" s="15" t="s">
        <v>10</v>
      </c>
      <c r="E18" s="43">
        <f t="shared" ref="E18" si="12">SUM(E16:E17)</f>
        <v>741</v>
      </c>
      <c r="F18" s="43">
        <f t="shared" ref="F18" si="13">SUM(F16:F17)</f>
        <v>819</v>
      </c>
      <c r="G18" s="43">
        <f t="shared" ref="G18" si="14">SUM(G16:G17)</f>
        <v>873</v>
      </c>
      <c r="H18" s="43">
        <f t="shared" ref="H18" si="15">SUM(H16:H17)</f>
        <v>920</v>
      </c>
      <c r="I18" s="104">
        <f>SUM(I16:I17)</f>
        <v>1105</v>
      </c>
      <c r="J18" s="43">
        <f>SUM(J16:J17)</f>
        <v>1175</v>
      </c>
    </row>
    <row r="19" spans="1:10" ht="24" customHeight="1" x14ac:dyDescent="0.4">
      <c r="A19" s="41"/>
      <c r="B19" s="42"/>
      <c r="C19" s="15" t="s">
        <v>13</v>
      </c>
      <c r="D19" s="15" t="s">
        <v>14</v>
      </c>
      <c r="E19" s="44">
        <f t="shared" ref="E19" si="16">E17/E18*100</f>
        <v>17.273954116059379</v>
      </c>
      <c r="F19" s="44">
        <f t="shared" ref="F19" si="17">F17/F18*100</f>
        <v>17.460317460317459</v>
      </c>
      <c r="G19" s="44">
        <f t="shared" ref="G19" si="18">G17/G18*100</f>
        <v>17.525773195876287</v>
      </c>
      <c r="H19" s="44">
        <f t="shared" ref="H19:I19" si="19">H17/H18*100</f>
        <v>17.065217391304348</v>
      </c>
      <c r="I19" s="105">
        <f t="shared" si="19"/>
        <v>18.280542986425338</v>
      </c>
      <c r="J19" s="44">
        <f t="shared" ref="J19" si="20">J17/J18*100</f>
        <v>18.723404255319149</v>
      </c>
    </row>
    <row r="20" spans="1:10" ht="24" customHeight="1" x14ac:dyDescent="0.4">
      <c r="A20" s="41"/>
      <c r="B20" s="46"/>
      <c r="C20" s="15" t="s">
        <v>15</v>
      </c>
      <c r="D20" s="15" t="s">
        <v>14</v>
      </c>
      <c r="E20" s="44">
        <f t="shared" ref="E20" si="21">E18/E$33*100</f>
        <v>15.012155591572125</v>
      </c>
      <c r="F20" s="44">
        <f t="shared" ref="F20:I20" si="22">F18/F$33*100</f>
        <v>14.882791204797382</v>
      </c>
      <c r="G20" s="44">
        <f t="shared" si="22"/>
        <v>15.166782487838775</v>
      </c>
      <c r="H20" s="44">
        <f t="shared" si="22"/>
        <v>14.232673267326732</v>
      </c>
      <c r="I20" s="105">
        <f t="shared" si="22"/>
        <v>15.526204861598988</v>
      </c>
      <c r="J20" s="44">
        <f t="shared" ref="J20" si="23">J18/J$33*100</f>
        <v>15.969013318836641</v>
      </c>
    </row>
    <row r="21" spans="1:10" ht="24" customHeight="1" x14ac:dyDescent="0.4">
      <c r="A21" s="41"/>
      <c r="B21" s="40" t="s">
        <v>18</v>
      </c>
      <c r="C21" s="13" t="s">
        <v>9</v>
      </c>
      <c r="D21" s="13" t="s">
        <v>10</v>
      </c>
      <c r="E21" s="17">
        <v>512</v>
      </c>
      <c r="F21" s="17">
        <v>764</v>
      </c>
      <c r="G21" s="17">
        <v>756</v>
      </c>
      <c r="H21" s="17">
        <v>1178</v>
      </c>
      <c r="I21" s="103">
        <v>1363</v>
      </c>
      <c r="J21" s="17">
        <v>1402</v>
      </c>
    </row>
    <row r="22" spans="1:10" ht="24" customHeight="1" x14ac:dyDescent="0.4">
      <c r="A22" s="41"/>
      <c r="B22" s="42"/>
      <c r="C22" s="13" t="s">
        <v>11</v>
      </c>
      <c r="D22" s="13" t="s">
        <v>10</v>
      </c>
      <c r="E22" s="17">
        <v>108</v>
      </c>
      <c r="F22" s="17">
        <v>199</v>
      </c>
      <c r="G22" s="17">
        <v>229</v>
      </c>
      <c r="H22" s="17">
        <v>362</v>
      </c>
      <c r="I22" s="103">
        <v>406</v>
      </c>
      <c r="J22" s="17">
        <v>478</v>
      </c>
    </row>
    <row r="23" spans="1:10" ht="24" customHeight="1" x14ac:dyDescent="0.4">
      <c r="A23" s="41"/>
      <c r="B23" s="42"/>
      <c r="C23" s="15" t="s">
        <v>12</v>
      </c>
      <c r="D23" s="15" t="s">
        <v>10</v>
      </c>
      <c r="E23" s="43">
        <f t="shared" ref="E23" si="24">SUM(E21:E22)</f>
        <v>620</v>
      </c>
      <c r="F23" s="43">
        <f t="shared" ref="F23" si="25">SUM(F21:F22)</f>
        <v>963</v>
      </c>
      <c r="G23" s="43">
        <f t="shared" ref="G23" si="26">SUM(G21:G22)</f>
        <v>985</v>
      </c>
      <c r="H23" s="43">
        <f t="shared" ref="H23" si="27">SUM(H21:H22)</f>
        <v>1540</v>
      </c>
      <c r="I23" s="104">
        <f>SUM(I21:I22)</f>
        <v>1769</v>
      </c>
      <c r="J23" s="43">
        <f>SUM(J21:J22)</f>
        <v>1880</v>
      </c>
    </row>
    <row r="24" spans="1:10" ht="24" customHeight="1" x14ac:dyDescent="0.4">
      <c r="A24" s="41"/>
      <c r="B24" s="42"/>
      <c r="C24" s="15" t="s">
        <v>13</v>
      </c>
      <c r="D24" s="15" t="s">
        <v>14</v>
      </c>
      <c r="E24" s="44">
        <f t="shared" ref="E24" si="28">E22/E23*100</f>
        <v>17.419354838709676</v>
      </c>
      <c r="F24" s="44">
        <f t="shared" ref="F24" si="29">F22/F23*100</f>
        <v>20.664589823468329</v>
      </c>
      <c r="G24" s="44">
        <f t="shared" ref="G24" si="30">G22/G23*100</f>
        <v>23.248730964467004</v>
      </c>
      <c r="H24" s="44">
        <f t="shared" ref="H24:I24" si="31">H22/H23*100</f>
        <v>23.506493506493506</v>
      </c>
      <c r="I24" s="105">
        <f t="shared" si="31"/>
        <v>22.950819672131146</v>
      </c>
      <c r="J24" s="44">
        <f t="shared" ref="J24" si="32">J22/J23*100</f>
        <v>25.425531914893618</v>
      </c>
    </row>
    <row r="25" spans="1:10" ht="24" customHeight="1" x14ac:dyDescent="0.4">
      <c r="A25" s="41"/>
      <c r="B25" s="46"/>
      <c r="C25" s="15" t="s">
        <v>15</v>
      </c>
      <c r="D25" s="15" t="s">
        <v>14</v>
      </c>
      <c r="E25" s="44">
        <f t="shared" ref="E25" si="33">E23/E$33*100</f>
        <v>12.560777957860617</v>
      </c>
      <c r="F25" s="44">
        <f t="shared" ref="F25:I25" si="34">F23/F$33*100</f>
        <v>17.499545702344179</v>
      </c>
      <c r="G25" s="44">
        <f t="shared" si="34"/>
        <v>17.112578179291173</v>
      </c>
      <c r="H25" s="44">
        <f t="shared" si="34"/>
        <v>23.824257425742573</v>
      </c>
      <c r="I25" s="105">
        <f t="shared" si="34"/>
        <v>24.855978642686523</v>
      </c>
      <c r="J25" s="44">
        <f t="shared" ref="J25" si="35">J23/J$33*100</f>
        <v>25.550421310138628</v>
      </c>
    </row>
    <row r="26" spans="1:10" ht="24" customHeight="1" x14ac:dyDescent="0.4">
      <c r="A26" s="41"/>
      <c r="B26" s="40" t="s">
        <v>19</v>
      </c>
      <c r="C26" s="13" t="s">
        <v>9</v>
      </c>
      <c r="D26" s="13" t="s">
        <v>10</v>
      </c>
      <c r="E26" s="47">
        <f t="shared" ref="E26:E27" si="36">SUM(E11,E16,E21)</f>
        <v>1896</v>
      </c>
      <c r="F26" s="47">
        <f t="shared" ref="F26:I27" si="37">SUM(F11,F16,F21)</f>
        <v>2276</v>
      </c>
      <c r="G26" s="47">
        <f t="shared" si="37"/>
        <v>2381</v>
      </c>
      <c r="H26" s="47">
        <f t="shared" si="37"/>
        <v>2900</v>
      </c>
      <c r="I26" s="106">
        <f t="shared" si="37"/>
        <v>3354</v>
      </c>
      <c r="J26" s="47">
        <f t="shared" ref="J26" si="38">SUM(J11,J16,J21)</f>
        <v>3462</v>
      </c>
    </row>
    <row r="27" spans="1:10" ht="24" customHeight="1" x14ac:dyDescent="0.4">
      <c r="A27" s="41"/>
      <c r="B27" s="42"/>
      <c r="C27" s="13" t="s">
        <v>11</v>
      </c>
      <c r="D27" s="13" t="s">
        <v>10</v>
      </c>
      <c r="E27" s="47">
        <f t="shared" si="36"/>
        <v>472</v>
      </c>
      <c r="F27" s="47">
        <f t="shared" si="37"/>
        <v>615</v>
      </c>
      <c r="G27" s="47">
        <f t="shared" si="37"/>
        <v>672</v>
      </c>
      <c r="H27" s="47">
        <f t="shared" si="37"/>
        <v>840</v>
      </c>
      <c r="I27" s="106">
        <f t="shared" si="37"/>
        <v>980</v>
      </c>
      <c r="J27" s="47">
        <f t="shared" ref="J27" si="39">SUM(J12,J17,J22)</f>
        <v>1077</v>
      </c>
    </row>
    <row r="28" spans="1:10" ht="24" customHeight="1" x14ac:dyDescent="0.4">
      <c r="A28" s="41"/>
      <c r="B28" s="42"/>
      <c r="C28" s="15" t="s">
        <v>12</v>
      </c>
      <c r="D28" s="15" t="s">
        <v>10</v>
      </c>
      <c r="E28" s="43">
        <f t="shared" ref="E28" si="40">SUM(E26:E27)</f>
        <v>2368</v>
      </c>
      <c r="F28" s="43">
        <f t="shared" ref="F28" si="41">SUM(F26:F27)</f>
        <v>2891</v>
      </c>
      <c r="G28" s="43">
        <f t="shared" ref="G28" si="42">SUM(G26:G27)</f>
        <v>3053</v>
      </c>
      <c r="H28" s="43">
        <f t="shared" ref="H28:I28" si="43">SUM(H26:H27)</f>
        <v>3740</v>
      </c>
      <c r="I28" s="104">
        <f t="shared" si="43"/>
        <v>4334</v>
      </c>
      <c r="J28" s="43">
        <f t="shared" ref="J28" si="44">SUM(J26:J27)</f>
        <v>4539</v>
      </c>
    </row>
    <row r="29" spans="1:10" ht="24" customHeight="1" x14ac:dyDescent="0.4">
      <c r="A29" s="41"/>
      <c r="B29" s="42"/>
      <c r="C29" s="15" t="s">
        <v>13</v>
      </c>
      <c r="D29" s="15" t="s">
        <v>14</v>
      </c>
      <c r="E29" s="44">
        <f t="shared" ref="E29" si="45">E27/E28*100</f>
        <v>19.932432432432432</v>
      </c>
      <c r="F29" s="44">
        <f t="shared" ref="F29" si="46">F27/F28*100</f>
        <v>21.272915946039433</v>
      </c>
      <c r="G29" s="44">
        <f t="shared" ref="G29" si="47">G27/G28*100</f>
        <v>22.011136586963641</v>
      </c>
      <c r="H29" s="44">
        <f t="shared" ref="H29:I29" si="48">H27/H28*100</f>
        <v>22.459893048128343</v>
      </c>
      <c r="I29" s="105">
        <f t="shared" si="48"/>
        <v>22.611905860636824</v>
      </c>
      <c r="J29" s="44">
        <f t="shared" ref="J29" si="49">J27/J28*100</f>
        <v>23.727693324520818</v>
      </c>
    </row>
    <row r="30" spans="1:10" ht="24" customHeight="1" x14ac:dyDescent="0.4">
      <c r="A30" s="41"/>
      <c r="B30" s="46"/>
      <c r="C30" s="15" t="s">
        <v>15</v>
      </c>
      <c r="D30" s="15" t="s">
        <v>14</v>
      </c>
      <c r="E30" s="44">
        <f t="shared" ref="E30" si="50">E28/E$33*100</f>
        <v>47.9740680713128</v>
      </c>
      <c r="F30" s="44">
        <f t="shared" ref="F30:I30" si="51">F28/F$33*100</f>
        <v>52.534980919498452</v>
      </c>
      <c r="G30" s="44">
        <f t="shared" si="51"/>
        <v>53.040305767894367</v>
      </c>
      <c r="H30" s="44">
        <f t="shared" si="51"/>
        <v>57.85891089108911</v>
      </c>
      <c r="I30" s="105">
        <f t="shared" si="51"/>
        <v>60.896445131375579</v>
      </c>
      <c r="J30" s="44">
        <f t="shared" ref="J30" si="52">J28/J$33*100</f>
        <v>61.687958684425112</v>
      </c>
    </row>
    <row r="31" spans="1:10" ht="24" customHeight="1" x14ac:dyDescent="0.4">
      <c r="A31" s="41"/>
      <c r="B31" s="40" t="s">
        <v>12</v>
      </c>
      <c r="C31" s="13" t="s">
        <v>9</v>
      </c>
      <c r="D31" s="13" t="s">
        <v>10</v>
      </c>
      <c r="E31" s="47">
        <f t="shared" ref="E31:E32" si="53">SUM(E6,E26)</f>
        <v>4048</v>
      </c>
      <c r="F31" s="47">
        <f t="shared" ref="F31:I32" si="54">SUM(F6,F26)</f>
        <v>4422</v>
      </c>
      <c r="G31" s="47">
        <f t="shared" si="54"/>
        <v>4594</v>
      </c>
      <c r="H31" s="47">
        <f t="shared" si="54"/>
        <v>5120</v>
      </c>
      <c r="I31" s="106">
        <f t="shared" si="54"/>
        <v>5610</v>
      </c>
      <c r="J31" s="47">
        <f t="shared" ref="J31" si="55">SUM(J6,J26)</f>
        <v>5751</v>
      </c>
    </row>
    <row r="32" spans="1:10" ht="24" customHeight="1" x14ac:dyDescent="0.4">
      <c r="A32" s="41"/>
      <c r="B32" s="42"/>
      <c r="C32" s="13" t="s">
        <v>11</v>
      </c>
      <c r="D32" s="13" t="s">
        <v>10</v>
      </c>
      <c r="E32" s="47">
        <f t="shared" si="53"/>
        <v>888</v>
      </c>
      <c r="F32" s="47">
        <f t="shared" si="54"/>
        <v>1081</v>
      </c>
      <c r="G32" s="47">
        <f t="shared" si="54"/>
        <v>1162</v>
      </c>
      <c r="H32" s="47">
        <f t="shared" si="54"/>
        <v>1344</v>
      </c>
      <c r="I32" s="106">
        <f t="shared" si="54"/>
        <v>1507</v>
      </c>
      <c r="J32" s="47">
        <f t="shared" ref="J32" si="56">SUM(J7,J27)</f>
        <v>1607</v>
      </c>
    </row>
    <row r="33" spans="1:10" ht="24" customHeight="1" x14ac:dyDescent="0.4">
      <c r="A33" s="41"/>
      <c r="B33" s="42"/>
      <c r="C33" s="15" t="s">
        <v>12</v>
      </c>
      <c r="D33" s="15" t="s">
        <v>10</v>
      </c>
      <c r="E33" s="43">
        <f t="shared" ref="E33" si="57">SUM(E31:E32)</f>
        <v>4936</v>
      </c>
      <c r="F33" s="43">
        <f t="shared" ref="F33" si="58">SUM(F31:F32)</f>
        <v>5503</v>
      </c>
      <c r="G33" s="43">
        <f t="shared" ref="G33" si="59">SUM(G31:G32)</f>
        <v>5756</v>
      </c>
      <c r="H33" s="43">
        <f t="shared" ref="H33:I33" si="60">SUM(H31:H32)</f>
        <v>6464</v>
      </c>
      <c r="I33" s="104">
        <f t="shared" si="60"/>
        <v>7117</v>
      </c>
      <c r="J33" s="43">
        <f t="shared" ref="J33" si="61">SUM(J31:J32)</f>
        <v>7358</v>
      </c>
    </row>
    <row r="34" spans="1:10" ht="24" customHeight="1" x14ac:dyDescent="0.4">
      <c r="A34" s="48"/>
      <c r="B34" s="46"/>
      <c r="C34" s="15" t="s">
        <v>13</v>
      </c>
      <c r="D34" s="15" t="s">
        <v>14</v>
      </c>
      <c r="E34" s="44">
        <f t="shared" ref="E34" si="62">E32/E33*100</f>
        <v>17.990275526742302</v>
      </c>
      <c r="F34" s="44">
        <f t="shared" ref="F34" si="63">F32/F33*100</f>
        <v>19.643830637833908</v>
      </c>
      <c r="G34" s="44">
        <f t="shared" ref="G34" si="64">G32/G33*100</f>
        <v>20.187630298818622</v>
      </c>
      <c r="H34" s="44">
        <f t="shared" ref="H34:I34" si="65">H32/H33*100</f>
        <v>20.792079207920793</v>
      </c>
      <c r="I34" s="105">
        <f t="shared" si="65"/>
        <v>21.174652241112828</v>
      </c>
      <c r="J34" s="44">
        <f t="shared" ref="J34" si="66">J32/J33*100</f>
        <v>21.840173960315305</v>
      </c>
    </row>
    <row r="35" spans="1:10" ht="24" customHeight="1" x14ac:dyDescent="0.4">
      <c r="A35" s="1" t="s">
        <v>69</v>
      </c>
      <c r="D35" s="2"/>
      <c r="E35" s="2"/>
      <c r="F35" s="45"/>
      <c r="G35" s="45"/>
      <c r="H35" s="45"/>
      <c r="I35" s="45"/>
    </row>
    <row r="36" spans="1:10" ht="24" customHeight="1" x14ac:dyDescent="0.4">
      <c r="D36" s="2"/>
      <c r="E36" s="2"/>
      <c r="F36" s="45"/>
      <c r="G36" s="45"/>
      <c r="H36" s="45"/>
      <c r="I36" s="45"/>
    </row>
    <row r="37" spans="1:10" ht="24" customHeight="1" x14ac:dyDescent="0.4">
      <c r="A37" s="12"/>
      <c r="B37" s="49" t="s">
        <v>3</v>
      </c>
      <c r="C37" s="30"/>
      <c r="D37" s="31" t="s">
        <v>4</v>
      </c>
      <c r="E37" s="12" t="s">
        <v>87</v>
      </c>
      <c r="F37" s="12" t="s">
        <v>5</v>
      </c>
      <c r="G37" s="12" t="s">
        <v>6</v>
      </c>
      <c r="H37" s="12" t="s">
        <v>7</v>
      </c>
      <c r="I37" s="108" t="s">
        <v>76</v>
      </c>
      <c r="J37" s="12" t="s">
        <v>81</v>
      </c>
    </row>
    <row r="38" spans="1:10" ht="24" customHeight="1" x14ac:dyDescent="0.4">
      <c r="A38" s="39" t="s">
        <v>68</v>
      </c>
      <c r="B38" s="40" t="s">
        <v>20</v>
      </c>
      <c r="C38" s="13" t="s">
        <v>9</v>
      </c>
      <c r="D38" s="13" t="s">
        <v>10</v>
      </c>
      <c r="E38" s="17">
        <v>3827</v>
      </c>
      <c r="F38" s="17">
        <v>4108</v>
      </c>
      <c r="G38" s="17">
        <v>4242</v>
      </c>
      <c r="H38" s="17">
        <v>4739</v>
      </c>
      <c r="I38" s="103">
        <v>5194</v>
      </c>
      <c r="J38" s="17">
        <v>5326</v>
      </c>
    </row>
    <row r="39" spans="1:10" ht="24" customHeight="1" x14ac:dyDescent="0.4">
      <c r="A39" s="41"/>
      <c r="B39" s="42"/>
      <c r="C39" s="13" t="s">
        <v>11</v>
      </c>
      <c r="D39" s="13" t="s">
        <v>10</v>
      </c>
      <c r="E39" s="17">
        <v>803</v>
      </c>
      <c r="F39" s="17">
        <v>940</v>
      </c>
      <c r="G39" s="17">
        <v>1019</v>
      </c>
      <c r="H39" s="17">
        <v>1202</v>
      </c>
      <c r="I39" s="103">
        <v>1350</v>
      </c>
      <c r="J39" s="17">
        <v>1440</v>
      </c>
    </row>
    <row r="40" spans="1:10" ht="24" customHeight="1" x14ac:dyDescent="0.4">
      <c r="A40" s="41"/>
      <c r="B40" s="46"/>
      <c r="C40" s="15" t="s">
        <v>12</v>
      </c>
      <c r="D40" s="15" t="s">
        <v>10</v>
      </c>
      <c r="E40" s="43">
        <f t="shared" ref="E40" si="67">SUM(E38:E39)</f>
        <v>4630</v>
      </c>
      <c r="F40" s="43">
        <f t="shared" ref="F40" si="68">SUM(F38:F39)</f>
        <v>5048</v>
      </c>
      <c r="G40" s="43">
        <f t="shared" ref="G40" si="69">SUM(G38:G39)</f>
        <v>5261</v>
      </c>
      <c r="H40" s="43">
        <f t="shared" ref="H40:J40" si="70">SUM(H38:H39)</f>
        <v>5941</v>
      </c>
      <c r="I40" s="104">
        <f t="shared" si="70"/>
        <v>6544</v>
      </c>
      <c r="J40" s="43">
        <f t="shared" si="70"/>
        <v>6766</v>
      </c>
    </row>
    <row r="41" spans="1:10" ht="24" customHeight="1" x14ac:dyDescent="0.4">
      <c r="A41" s="41"/>
      <c r="B41" s="40" t="s">
        <v>21</v>
      </c>
      <c r="C41" s="13" t="s">
        <v>9</v>
      </c>
      <c r="D41" s="13" t="s">
        <v>10</v>
      </c>
      <c r="E41" s="17">
        <v>221</v>
      </c>
      <c r="F41" s="17">
        <v>314</v>
      </c>
      <c r="G41" s="17">
        <v>352</v>
      </c>
      <c r="H41" s="17">
        <v>381</v>
      </c>
      <c r="I41" s="103">
        <v>416</v>
      </c>
      <c r="J41" s="17">
        <v>425</v>
      </c>
    </row>
    <row r="42" spans="1:10" ht="24" customHeight="1" x14ac:dyDescent="0.4">
      <c r="A42" s="41"/>
      <c r="B42" s="42"/>
      <c r="C42" s="13" t="s">
        <v>11</v>
      </c>
      <c r="D42" s="13" t="s">
        <v>10</v>
      </c>
      <c r="E42" s="17">
        <v>85</v>
      </c>
      <c r="F42" s="17">
        <v>141</v>
      </c>
      <c r="G42" s="17">
        <v>143</v>
      </c>
      <c r="H42" s="17">
        <v>142</v>
      </c>
      <c r="I42" s="103">
        <v>157</v>
      </c>
      <c r="J42" s="17">
        <v>167</v>
      </c>
    </row>
    <row r="43" spans="1:10" ht="24" customHeight="1" x14ac:dyDescent="0.4">
      <c r="A43" s="41"/>
      <c r="B43" s="46"/>
      <c r="C43" s="15" t="s">
        <v>12</v>
      </c>
      <c r="D43" s="15" t="s">
        <v>10</v>
      </c>
      <c r="E43" s="43">
        <f t="shared" ref="E43" si="71">SUM(E41:E42)</f>
        <v>306</v>
      </c>
      <c r="F43" s="43">
        <f t="shared" ref="F43" si="72">SUM(F41:F42)</f>
        <v>455</v>
      </c>
      <c r="G43" s="43">
        <f t="shared" ref="G43" si="73">SUM(G41:G42)</f>
        <v>495</v>
      </c>
      <c r="H43" s="43">
        <f t="shared" ref="H43:J43" si="74">SUM(H41:H42)</f>
        <v>523</v>
      </c>
      <c r="I43" s="104">
        <f t="shared" si="74"/>
        <v>573</v>
      </c>
      <c r="J43" s="43">
        <f t="shared" si="74"/>
        <v>592</v>
      </c>
    </row>
    <row r="44" spans="1:10" ht="24" customHeight="1" x14ac:dyDescent="0.4">
      <c r="A44" s="41"/>
      <c r="B44" s="40" t="s">
        <v>12</v>
      </c>
      <c r="C44" s="13" t="s">
        <v>9</v>
      </c>
      <c r="D44" s="13" t="s">
        <v>10</v>
      </c>
      <c r="E44" s="47">
        <f t="shared" ref="E44:E45" si="75">E38+E41</f>
        <v>4048</v>
      </c>
      <c r="F44" s="47">
        <f t="shared" ref="F44:I44" si="76">F38+F41</f>
        <v>4422</v>
      </c>
      <c r="G44" s="47">
        <f t="shared" si="76"/>
        <v>4594</v>
      </c>
      <c r="H44" s="47">
        <f t="shared" si="76"/>
        <v>5120</v>
      </c>
      <c r="I44" s="106">
        <f t="shared" si="76"/>
        <v>5610</v>
      </c>
      <c r="J44" s="17">
        <f t="shared" ref="J44" si="77">J38+J41</f>
        <v>5751</v>
      </c>
    </row>
    <row r="45" spans="1:10" ht="24" customHeight="1" x14ac:dyDescent="0.4">
      <c r="A45" s="41"/>
      <c r="B45" s="42"/>
      <c r="C45" s="13" t="s">
        <v>11</v>
      </c>
      <c r="D45" s="13" t="s">
        <v>10</v>
      </c>
      <c r="E45" s="47">
        <f t="shared" si="75"/>
        <v>888</v>
      </c>
      <c r="F45" s="47">
        <f t="shared" ref="F45:I45" si="78">F39+F42</f>
        <v>1081</v>
      </c>
      <c r="G45" s="47">
        <f t="shared" si="78"/>
        <v>1162</v>
      </c>
      <c r="H45" s="47">
        <f t="shared" si="78"/>
        <v>1344</v>
      </c>
      <c r="I45" s="106">
        <f t="shared" si="78"/>
        <v>1507</v>
      </c>
      <c r="J45" s="17">
        <f t="shared" ref="J45" si="79">J39+J42</f>
        <v>1607</v>
      </c>
    </row>
    <row r="46" spans="1:10" ht="24" customHeight="1" x14ac:dyDescent="0.4">
      <c r="A46" s="48"/>
      <c r="B46" s="46"/>
      <c r="C46" s="15" t="s">
        <v>12</v>
      </c>
      <c r="D46" s="15" t="s">
        <v>10</v>
      </c>
      <c r="E46" s="43">
        <f t="shared" ref="E46" si="80">SUM(E44:E45)</f>
        <v>4936</v>
      </c>
      <c r="F46" s="43">
        <f t="shared" ref="F46" si="81">SUM(F44:F45)</f>
        <v>5503</v>
      </c>
      <c r="G46" s="43">
        <f t="shared" ref="G46" si="82">SUM(G44:G45)</f>
        <v>5756</v>
      </c>
      <c r="H46" s="43">
        <f t="shared" ref="H46:I46" si="83">SUM(H44:H45)</f>
        <v>6464</v>
      </c>
      <c r="I46" s="104">
        <f t="shared" si="83"/>
        <v>7117</v>
      </c>
      <c r="J46" s="43">
        <f t="shared" ref="J46" si="84">SUM(J44:J45)</f>
        <v>7358</v>
      </c>
    </row>
    <row r="47" spans="1:10" ht="24" customHeight="1" x14ac:dyDescent="0.4">
      <c r="A47" s="1" t="s">
        <v>69</v>
      </c>
      <c r="D47" s="2"/>
      <c r="E47" s="2"/>
      <c r="F47" s="45"/>
      <c r="G47" s="45"/>
      <c r="H47" s="45"/>
      <c r="I47" s="45"/>
    </row>
    <row r="48" spans="1:10" ht="24" customHeight="1" x14ac:dyDescent="0.4">
      <c r="D48" s="2"/>
      <c r="E48" s="2"/>
      <c r="F48" s="45"/>
      <c r="G48" s="45"/>
      <c r="H48" s="45"/>
      <c r="I48" s="45"/>
    </row>
    <row r="49" spans="1:10" ht="24" customHeight="1" x14ac:dyDescent="0.4">
      <c r="A49" s="12"/>
      <c r="B49" s="12" t="s">
        <v>2</v>
      </c>
      <c r="C49" s="12" t="s">
        <v>3</v>
      </c>
      <c r="D49" s="12" t="s">
        <v>4</v>
      </c>
      <c r="E49" s="12" t="s">
        <v>87</v>
      </c>
      <c r="F49" s="12" t="s">
        <v>5</v>
      </c>
      <c r="G49" s="12" t="s">
        <v>6</v>
      </c>
      <c r="H49" s="12" t="s">
        <v>7</v>
      </c>
      <c r="I49" s="108" t="s">
        <v>76</v>
      </c>
      <c r="J49" s="12" t="s">
        <v>81</v>
      </c>
    </row>
    <row r="50" spans="1:10" ht="24" customHeight="1" x14ac:dyDescent="0.4">
      <c r="A50" s="39" t="s">
        <v>22</v>
      </c>
      <c r="B50" s="40" t="s">
        <v>8</v>
      </c>
      <c r="C50" s="13" t="s">
        <v>9</v>
      </c>
      <c r="D50" s="13" t="s">
        <v>10</v>
      </c>
      <c r="E50" s="123">
        <v>503</v>
      </c>
      <c r="F50" s="17">
        <v>483</v>
      </c>
      <c r="G50" s="17">
        <v>486</v>
      </c>
      <c r="H50" s="17">
        <v>465</v>
      </c>
      <c r="I50" s="103">
        <v>465</v>
      </c>
      <c r="J50" s="17">
        <v>472</v>
      </c>
    </row>
    <row r="51" spans="1:10" ht="24" customHeight="1" x14ac:dyDescent="0.4">
      <c r="A51" s="41"/>
      <c r="B51" s="42"/>
      <c r="C51" s="13" t="s">
        <v>11</v>
      </c>
      <c r="D51" s="13" t="s">
        <v>10</v>
      </c>
      <c r="E51" s="123">
        <v>12</v>
      </c>
      <c r="F51" s="17">
        <v>13</v>
      </c>
      <c r="G51" s="17">
        <v>15</v>
      </c>
      <c r="H51" s="17">
        <v>18</v>
      </c>
      <c r="I51" s="103">
        <v>20</v>
      </c>
      <c r="J51" s="17">
        <v>20</v>
      </c>
    </row>
    <row r="52" spans="1:10" ht="24" customHeight="1" x14ac:dyDescent="0.4">
      <c r="A52" s="41"/>
      <c r="B52" s="42"/>
      <c r="C52" s="15" t="s">
        <v>12</v>
      </c>
      <c r="D52" s="15" t="s">
        <v>10</v>
      </c>
      <c r="E52" s="43">
        <f t="shared" ref="E52" si="85">SUM(E50:E51)</f>
        <v>515</v>
      </c>
      <c r="F52" s="43">
        <f t="shared" ref="F52" si="86">SUM(F50:F51)</f>
        <v>496</v>
      </c>
      <c r="G52" s="43">
        <f t="shared" ref="G52" si="87">SUM(G50:G51)</f>
        <v>501</v>
      </c>
      <c r="H52" s="43">
        <f t="shared" ref="H52:I52" si="88">SUM(H50:H51)</f>
        <v>483</v>
      </c>
      <c r="I52" s="104">
        <f t="shared" si="88"/>
        <v>485</v>
      </c>
      <c r="J52" s="43">
        <f t="shared" ref="J52" si="89">SUM(J50:J51)</f>
        <v>492</v>
      </c>
    </row>
    <row r="53" spans="1:10" ht="24" customHeight="1" x14ac:dyDescent="0.4">
      <c r="A53" s="41"/>
      <c r="B53" s="42"/>
      <c r="C53" s="15" t="s">
        <v>13</v>
      </c>
      <c r="D53" s="15" t="s">
        <v>14</v>
      </c>
      <c r="E53" s="44">
        <f t="shared" ref="E53:J53" si="90">E51/E52*100</f>
        <v>2.3300970873786406</v>
      </c>
      <c r="F53" s="44">
        <f t="shared" si="90"/>
        <v>2.620967741935484</v>
      </c>
      <c r="G53" s="44">
        <f t="shared" si="90"/>
        <v>2.9940119760479043</v>
      </c>
      <c r="H53" s="44">
        <f t="shared" si="90"/>
        <v>3.7267080745341614</v>
      </c>
      <c r="I53" s="105">
        <f t="shared" si="90"/>
        <v>4.1237113402061851</v>
      </c>
      <c r="J53" s="44">
        <f t="shared" si="90"/>
        <v>4.0650406504065035</v>
      </c>
    </row>
    <row r="54" spans="1:10" ht="24" customHeight="1" x14ac:dyDescent="0.4">
      <c r="A54" s="41"/>
      <c r="B54" s="42"/>
      <c r="C54" s="15" t="s">
        <v>15</v>
      </c>
      <c r="D54" s="15" t="s">
        <v>14</v>
      </c>
      <c r="E54" s="44">
        <f t="shared" ref="E54:J54" si="91">E52/E$87*100</f>
        <v>44.511668107173726</v>
      </c>
      <c r="F54" s="44">
        <f t="shared" si="91"/>
        <v>42.069550466497027</v>
      </c>
      <c r="G54" s="44">
        <f t="shared" si="91"/>
        <v>41.370767960363338</v>
      </c>
      <c r="H54" s="44">
        <f t="shared" si="91"/>
        <v>37.971698113207545</v>
      </c>
      <c r="I54" s="105">
        <f t="shared" si="91"/>
        <v>37.509667440061875</v>
      </c>
      <c r="J54" s="44">
        <f t="shared" si="91"/>
        <v>37.442922374429223</v>
      </c>
    </row>
    <row r="55" spans="1:10" ht="24" customHeight="1" x14ac:dyDescent="0.4">
      <c r="A55" s="41"/>
      <c r="B55" s="42"/>
      <c r="C55" s="15" t="s">
        <v>23</v>
      </c>
      <c r="D55" s="15" t="s">
        <v>10</v>
      </c>
      <c r="E55" s="50">
        <v>514</v>
      </c>
      <c r="F55" s="50">
        <v>495</v>
      </c>
      <c r="G55" s="50">
        <v>501</v>
      </c>
      <c r="H55" s="50">
        <v>483</v>
      </c>
      <c r="I55" s="109">
        <v>484</v>
      </c>
      <c r="J55" s="50">
        <v>491</v>
      </c>
    </row>
    <row r="56" spans="1:10" ht="44.1" customHeight="1" x14ac:dyDescent="0.4">
      <c r="A56" s="41"/>
      <c r="B56" s="46"/>
      <c r="C56" s="15" t="s">
        <v>24</v>
      </c>
      <c r="D56" s="15" t="s">
        <v>14</v>
      </c>
      <c r="E56" s="44">
        <f t="shared" ref="E56:J56" si="92">E55/E52*100</f>
        <v>99.805825242718456</v>
      </c>
      <c r="F56" s="44">
        <f t="shared" si="92"/>
        <v>99.798387096774192</v>
      </c>
      <c r="G56" s="44">
        <f t="shared" si="92"/>
        <v>100</v>
      </c>
      <c r="H56" s="44">
        <f t="shared" si="92"/>
        <v>100</v>
      </c>
      <c r="I56" s="105">
        <f t="shared" si="92"/>
        <v>99.793814432989691</v>
      </c>
      <c r="J56" s="44">
        <f t="shared" si="92"/>
        <v>99.796747967479675</v>
      </c>
    </row>
    <row r="57" spans="1:10" ht="24" customHeight="1" x14ac:dyDescent="0.4">
      <c r="A57" s="41"/>
      <c r="B57" s="40" t="s">
        <v>16</v>
      </c>
      <c r="C57" s="13" t="s">
        <v>9</v>
      </c>
      <c r="D57" s="13" t="s">
        <v>10</v>
      </c>
      <c r="E57" s="17">
        <v>210</v>
      </c>
      <c r="F57" s="17">
        <v>218</v>
      </c>
      <c r="G57" s="17">
        <v>226</v>
      </c>
      <c r="H57" s="17">
        <v>225</v>
      </c>
      <c r="I57" s="103">
        <v>237</v>
      </c>
      <c r="J57" s="17">
        <v>233</v>
      </c>
    </row>
    <row r="58" spans="1:10" ht="24" customHeight="1" x14ac:dyDescent="0.4">
      <c r="A58" s="41"/>
      <c r="B58" s="42"/>
      <c r="C58" s="13" t="s">
        <v>11</v>
      </c>
      <c r="D58" s="13" t="s">
        <v>10</v>
      </c>
      <c r="E58" s="17">
        <v>40</v>
      </c>
      <c r="F58" s="17">
        <v>40</v>
      </c>
      <c r="G58" s="17">
        <v>43</v>
      </c>
      <c r="H58" s="17">
        <v>45</v>
      </c>
      <c r="I58" s="103">
        <v>45</v>
      </c>
      <c r="J58" s="17">
        <v>49</v>
      </c>
    </row>
    <row r="59" spans="1:10" ht="24" customHeight="1" x14ac:dyDescent="0.4">
      <c r="A59" s="41"/>
      <c r="B59" s="42"/>
      <c r="C59" s="15" t="s">
        <v>12</v>
      </c>
      <c r="D59" s="15" t="s">
        <v>10</v>
      </c>
      <c r="E59" s="43">
        <f t="shared" ref="E59" si="93">SUM(E57:E58)</f>
        <v>250</v>
      </c>
      <c r="F59" s="43">
        <f t="shared" ref="F59" si="94">SUM(F57:F58)</f>
        <v>258</v>
      </c>
      <c r="G59" s="43">
        <f t="shared" ref="G59" si="95">SUM(G57:G58)</f>
        <v>269</v>
      </c>
      <c r="H59" s="43">
        <f t="shared" ref="H59:I59" si="96">SUM(H57:H58)</f>
        <v>270</v>
      </c>
      <c r="I59" s="104">
        <f t="shared" si="96"/>
        <v>282</v>
      </c>
      <c r="J59" s="43">
        <f t="shared" ref="J59" si="97">SUM(J57:J58)</f>
        <v>282</v>
      </c>
    </row>
    <row r="60" spans="1:10" ht="24" customHeight="1" x14ac:dyDescent="0.4">
      <c r="A60" s="41"/>
      <c r="B60" s="42"/>
      <c r="C60" s="15" t="s">
        <v>13</v>
      </c>
      <c r="D60" s="15" t="s">
        <v>14</v>
      </c>
      <c r="E60" s="44">
        <f t="shared" ref="E60:J60" si="98">E58/E59*100</f>
        <v>16</v>
      </c>
      <c r="F60" s="44">
        <f t="shared" si="98"/>
        <v>15.503875968992247</v>
      </c>
      <c r="G60" s="44">
        <f t="shared" si="98"/>
        <v>15.985130111524162</v>
      </c>
      <c r="H60" s="44">
        <f t="shared" si="98"/>
        <v>16.666666666666664</v>
      </c>
      <c r="I60" s="105">
        <f t="shared" si="98"/>
        <v>15.957446808510639</v>
      </c>
      <c r="J60" s="44">
        <f t="shared" si="98"/>
        <v>17.375886524822697</v>
      </c>
    </row>
    <row r="61" spans="1:10" ht="24" customHeight="1" x14ac:dyDescent="0.4">
      <c r="A61" s="41"/>
      <c r="B61" s="42"/>
      <c r="C61" s="15" t="s">
        <v>15</v>
      </c>
      <c r="D61" s="15" t="s">
        <v>14</v>
      </c>
      <c r="E61" s="44">
        <f t="shared" ref="E61:J61" si="99">E59/E$87*100</f>
        <v>21.607605877268799</v>
      </c>
      <c r="F61" s="44">
        <f t="shared" si="99"/>
        <v>21.882951653944023</v>
      </c>
      <c r="G61" s="44">
        <f t="shared" si="99"/>
        <v>22.213047068538398</v>
      </c>
      <c r="H61" s="44">
        <f t="shared" si="99"/>
        <v>21.226415094339622</v>
      </c>
      <c r="I61" s="105">
        <f t="shared" si="99"/>
        <v>21.809744779582367</v>
      </c>
      <c r="J61" s="44">
        <f t="shared" si="99"/>
        <v>21.461187214611872</v>
      </c>
    </row>
    <row r="62" spans="1:10" ht="24" customHeight="1" x14ac:dyDescent="0.4">
      <c r="A62" s="41"/>
      <c r="B62" s="42"/>
      <c r="C62" s="15" t="s">
        <v>23</v>
      </c>
      <c r="D62" s="15" t="s">
        <v>10</v>
      </c>
      <c r="E62" s="50">
        <v>233</v>
      </c>
      <c r="F62" s="50">
        <v>244</v>
      </c>
      <c r="G62" s="50">
        <v>255</v>
      </c>
      <c r="H62" s="50">
        <v>257</v>
      </c>
      <c r="I62" s="109">
        <v>272</v>
      </c>
      <c r="J62" s="50">
        <v>273</v>
      </c>
    </row>
    <row r="63" spans="1:10" ht="44.1" customHeight="1" x14ac:dyDescent="0.4">
      <c r="A63" s="41"/>
      <c r="B63" s="46"/>
      <c r="C63" s="15" t="s">
        <v>24</v>
      </c>
      <c r="D63" s="15" t="s">
        <v>14</v>
      </c>
      <c r="E63" s="44">
        <f t="shared" ref="E63:J63" si="100">E62/E59*100</f>
        <v>93.2</v>
      </c>
      <c r="F63" s="44">
        <f t="shared" si="100"/>
        <v>94.573643410852711</v>
      </c>
      <c r="G63" s="44">
        <f t="shared" si="100"/>
        <v>94.79553903345726</v>
      </c>
      <c r="H63" s="44">
        <f t="shared" si="100"/>
        <v>95.18518518518519</v>
      </c>
      <c r="I63" s="105">
        <f t="shared" si="100"/>
        <v>96.453900709219852</v>
      </c>
      <c r="J63" s="44">
        <f t="shared" si="100"/>
        <v>96.808510638297875</v>
      </c>
    </row>
    <row r="64" spans="1:10" ht="24" customHeight="1" x14ac:dyDescent="0.4">
      <c r="A64" s="41"/>
      <c r="B64" s="40" t="s">
        <v>17</v>
      </c>
      <c r="C64" s="13" t="s">
        <v>9</v>
      </c>
      <c r="D64" s="13" t="s">
        <v>10</v>
      </c>
      <c r="E64" s="17">
        <v>170</v>
      </c>
      <c r="F64" s="17">
        <v>183</v>
      </c>
      <c r="G64" s="17">
        <v>200</v>
      </c>
      <c r="H64" s="17">
        <v>214</v>
      </c>
      <c r="I64" s="103">
        <v>223</v>
      </c>
      <c r="J64" s="17">
        <v>239</v>
      </c>
    </row>
    <row r="65" spans="1:10" ht="24" customHeight="1" x14ac:dyDescent="0.4">
      <c r="A65" s="41"/>
      <c r="B65" s="42"/>
      <c r="C65" s="13" t="s">
        <v>11</v>
      </c>
      <c r="D65" s="13" t="s">
        <v>10</v>
      </c>
      <c r="E65" s="17">
        <v>16</v>
      </c>
      <c r="F65" s="17">
        <v>17</v>
      </c>
      <c r="G65" s="17">
        <v>19</v>
      </c>
      <c r="H65" s="17">
        <v>23</v>
      </c>
      <c r="I65" s="103">
        <v>25</v>
      </c>
      <c r="J65" s="17">
        <v>25</v>
      </c>
    </row>
    <row r="66" spans="1:10" ht="24" customHeight="1" x14ac:dyDescent="0.4">
      <c r="A66" s="41"/>
      <c r="B66" s="42"/>
      <c r="C66" s="15" t="s">
        <v>12</v>
      </c>
      <c r="D66" s="15" t="s">
        <v>10</v>
      </c>
      <c r="E66" s="43">
        <f t="shared" ref="E66" si="101">SUM(E64:E65)</f>
        <v>186</v>
      </c>
      <c r="F66" s="43">
        <f t="shared" ref="F66" si="102">SUM(F64:F65)</f>
        <v>200</v>
      </c>
      <c r="G66" s="43">
        <f t="shared" ref="G66" si="103">SUM(G64:G65)</f>
        <v>219</v>
      </c>
      <c r="H66" s="43">
        <f t="shared" ref="H66:I66" si="104">SUM(H64:H65)</f>
        <v>237</v>
      </c>
      <c r="I66" s="104">
        <f t="shared" si="104"/>
        <v>248</v>
      </c>
      <c r="J66" s="43">
        <f t="shared" ref="J66" si="105">SUM(J64:J65)</f>
        <v>264</v>
      </c>
    </row>
    <row r="67" spans="1:10" ht="24" customHeight="1" x14ac:dyDescent="0.4">
      <c r="A67" s="41"/>
      <c r="B67" s="42"/>
      <c r="C67" s="15" t="s">
        <v>13</v>
      </c>
      <c r="D67" s="15" t="s">
        <v>14</v>
      </c>
      <c r="E67" s="44">
        <f t="shared" ref="E67:J67" si="106">E65/E66*100</f>
        <v>8.6021505376344098</v>
      </c>
      <c r="F67" s="44">
        <f t="shared" si="106"/>
        <v>8.5</v>
      </c>
      <c r="G67" s="44">
        <f t="shared" si="106"/>
        <v>8.6757990867579906</v>
      </c>
      <c r="H67" s="44">
        <f t="shared" si="106"/>
        <v>9.7046413502109701</v>
      </c>
      <c r="I67" s="105">
        <f t="shared" si="106"/>
        <v>10.080645161290322</v>
      </c>
      <c r="J67" s="44">
        <f t="shared" si="106"/>
        <v>9.4696969696969688</v>
      </c>
    </row>
    <row r="68" spans="1:10" ht="24" customHeight="1" x14ac:dyDescent="0.4">
      <c r="A68" s="41"/>
      <c r="B68" s="42"/>
      <c r="C68" s="15" t="s">
        <v>15</v>
      </c>
      <c r="D68" s="15" t="s">
        <v>14</v>
      </c>
      <c r="E68" s="44">
        <f t="shared" ref="E68:J68" si="107">E66/E$87*100</f>
        <v>16.076058772687986</v>
      </c>
      <c r="F68" s="44">
        <f t="shared" si="107"/>
        <v>16.963528413910094</v>
      </c>
      <c r="G68" s="44">
        <f t="shared" si="107"/>
        <v>18.084227910817507</v>
      </c>
      <c r="H68" s="44">
        <f t="shared" si="107"/>
        <v>18.632075471698112</v>
      </c>
      <c r="I68" s="105">
        <f t="shared" si="107"/>
        <v>19.180201082753285</v>
      </c>
      <c r="J68" s="44">
        <f t="shared" si="107"/>
        <v>20.091324200913242</v>
      </c>
    </row>
    <row r="69" spans="1:10" ht="24" customHeight="1" x14ac:dyDescent="0.4">
      <c r="A69" s="41"/>
      <c r="B69" s="42"/>
      <c r="C69" s="15" t="s">
        <v>23</v>
      </c>
      <c r="D69" s="15" t="s">
        <v>10</v>
      </c>
      <c r="E69" s="50">
        <v>184</v>
      </c>
      <c r="F69" s="50">
        <v>194</v>
      </c>
      <c r="G69" s="50">
        <v>215</v>
      </c>
      <c r="H69" s="50">
        <v>232</v>
      </c>
      <c r="I69" s="109">
        <v>243</v>
      </c>
      <c r="J69" s="50">
        <v>261</v>
      </c>
    </row>
    <row r="70" spans="1:10" ht="44.1" customHeight="1" x14ac:dyDescent="0.4">
      <c r="A70" s="41"/>
      <c r="B70" s="46"/>
      <c r="C70" s="15" t="s">
        <v>24</v>
      </c>
      <c r="D70" s="15" t="s">
        <v>14</v>
      </c>
      <c r="E70" s="44">
        <f t="shared" ref="E70:J70" si="108">E69/E66*100</f>
        <v>98.924731182795696</v>
      </c>
      <c r="F70" s="44">
        <f t="shared" si="108"/>
        <v>97</v>
      </c>
      <c r="G70" s="44">
        <f t="shared" si="108"/>
        <v>98.173515981735164</v>
      </c>
      <c r="H70" s="44">
        <f t="shared" si="108"/>
        <v>97.890295358649794</v>
      </c>
      <c r="I70" s="105">
        <f t="shared" si="108"/>
        <v>97.983870967741936</v>
      </c>
      <c r="J70" s="44">
        <f t="shared" si="108"/>
        <v>98.86363636363636</v>
      </c>
    </row>
    <row r="71" spans="1:10" ht="24" customHeight="1" x14ac:dyDescent="0.4">
      <c r="A71" s="41"/>
      <c r="B71" s="40" t="s">
        <v>18</v>
      </c>
      <c r="C71" s="13" t="s">
        <v>9</v>
      </c>
      <c r="D71" s="13" t="s">
        <v>10</v>
      </c>
      <c r="E71" s="17">
        <v>187</v>
      </c>
      <c r="F71" s="17">
        <v>204</v>
      </c>
      <c r="G71" s="17">
        <v>198</v>
      </c>
      <c r="H71" s="17">
        <v>246</v>
      </c>
      <c r="I71" s="103">
        <v>251</v>
      </c>
      <c r="J71" s="17">
        <v>247</v>
      </c>
    </row>
    <row r="72" spans="1:10" ht="24" customHeight="1" x14ac:dyDescent="0.4">
      <c r="A72" s="41"/>
      <c r="B72" s="42"/>
      <c r="C72" s="13" t="s">
        <v>11</v>
      </c>
      <c r="D72" s="13" t="s">
        <v>10</v>
      </c>
      <c r="E72" s="17">
        <v>19</v>
      </c>
      <c r="F72" s="17">
        <v>21</v>
      </c>
      <c r="G72" s="17">
        <v>24</v>
      </c>
      <c r="H72" s="17">
        <v>36</v>
      </c>
      <c r="I72" s="103">
        <v>27</v>
      </c>
      <c r="J72" s="17">
        <v>29</v>
      </c>
    </row>
    <row r="73" spans="1:10" ht="24" customHeight="1" x14ac:dyDescent="0.4">
      <c r="A73" s="41"/>
      <c r="B73" s="42"/>
      <c r="C73" s="15" t="s">
        <v>12</v>
      </c>
      <c r="D73" s="15" t="s">
        <v>10</v>
      </c>
      <c r="E73" s="43">
        <f t="shared" ref="E73" si="109">SUM(E71:E72)</f>
        <v>206</v>
      </c>
      <c r="F73" s="43">
        <f t="shared" ref="F73" si="110">SUM(F71:F72)</f>
        <v>225</v>
      </c>
      <c r="G73" s="43">
        <f t="shared" ref="G73" si="111">SUM(G71:G72)</f>
        <v>222</v>
      </c>
      <c r="H73" s="43">
        <f t="shared" ref="H73:I73" si="112">SUM(H71:H72)</f>
        <v>282</v>
      </c>
      <c r="I73" s="104">
        <f t="shared" si="112"/>
        <v>278</v>
      </c>
      <c r="J73" s="43">
        <f t="shared" ref="J73" si="113">SUM(J71:J72)</f>
        <v>276</v>
      </c>
    </row>
    <row r="74" spans="1:10" ht="24" customHeight="1" x14ac:dyDescent="0.4">
      <c r="A74" s="41"/>
      <c r="B74" s="42"/>
      <c r="C74" s="15" t="s">
        <v>13</v>
      </c>
      <c r="D74" s="15" t="s">
        <v>14</v>
      </c>
      <c r="E74" s="44">
        <f t="shared" ref="E74:J74" si="114">E72/E73*100</f>
        <v>9.2233009708737868</v>
      </c>
      <c r="F74" s="44">
        <f t="shared" si="114"/>
        <v>9.3333333333333339</v>
      </c>
      <c r="G74" s="44">
        <f t="shared" si="114"/>
        <v>10.810810810810811</v>
      </c>
      <c r="H74" s="44">
        <f t="shared" si="114"/>
        <v>12.76595744680851</v>
      </c>
      <c r="I74" s="105">
        <f t="shared" si="114"/>
        <v>9.7122302158273381</v>
      </c>
      <c r="J74" s="44">
        <f t="shared" si="114"/>
        <v>10.507246376811594</v>
      </c>
    </row>
    <row r="75" spans="1:10" ht="24" customHeight="1" x14ac:dyDescent="0.4">
      <c r="A75" s="41"/>
      <c r="B75" s="42"/>
      <c r="C75" s="15" t="s">
        <v>15</v>
      </c>
      <c r="D75" s="15" t="s">
        <v>14</v>
      </c>
      <c r="E75" s="44">
        <f t="shared" ref="E75:J75" si="115">E73/E$87*100</f>
        <v>17.804667242869492</v>
      </c>
      <c r="F75" s="44">
        <f t="shared" si="115"/>
        <v>19.083969465648856</v>
      </c>
      <c r="G75" s="44">
        <f t="shared" si="115"/>
        <v>18.331957060280761</v>
      </c>
      <c r="H75" s="44">
        <f t="shared" si="115"/>
        <v>22.169811320754718</v>
      </c>
      <c r="I75" s="105">
        <f t="shared" si="115"/>
        <v>21.500386697602476</v>
      </c>
      <c r="J75" s="44">
        <f t="shared" si="115"/>
        <v>21.00456621004566</v>
      </c>
    </row>
    <row r="76" spans="1:10" ht="24" customHeight="1" x14ac:dyDescent="0.4">
      <c r="A76" s="41"/>
      <c r="B76" s="42"/>
      <c r="C76" s="15" t="s">
        <v>23</v>
      </c>
      <c r="D76" s="15" t="s">
        <v>10</v>
      </c>
      <c r="E76" s="50">
        <v>197</v>
      </c>
      <c r="F76" s="50">
        <v>217</v>
      </c>
      <c r="G76" s="50">
        <v>217</v>
      </c>
      <c r="H76" s="50">
        <v>276</v>
      </c>
      <c r="I76" s="109">
        <v>269</v>
      </c>
      <c r="J76" s="50">
        <v>268</v>
      </c>
    </row>
    <row r="77" spans="1:10" ht="44.1" customHeight="1" x14ac:dyDescent="0.4">
      <c r="A77" s="41"/>
      <c r="B77" s="46"/>
      <c r="C77" s="15" t="s">
        <v>24</v>
      </c>
      <c r="D77" s="15" t="s">
        <v>14</v>
      </c>
      <c r="E77" s="44">
        <f t="shared" ref="E77:J77" si="116">E76/E73*100</f>
        <v>95.631067961165044</v>
      </c>
      <c r="F77" s="44">
        <f t="shared" si="116"/>
        <v>96.444444444444443</v>
      </c>
      <c r="G77" s="44">
        <f t="shared" si="116"/>
        <v>97.747747747747752</v>
      </c>
      <c r="H77" s="44">
        <f t="shared" si="116"/>
        <v>97.872340425531917</v>
      </c>
      <c r="I77" s="105">
        <f t="shared" si="116"/>
        <v>96.762589928057551</v>
      </c>
      <c r="J77" s="44">
        <f t="shared" si="116"/>
        <v>97.101449275362313</v>
      </c>
    </row>
    <row r="78" spans="1:10" ht="24" customHeight="1" x14ac:dyDescent="0.4">
      <c r="A78" s="41"/>
      <c r="B78" s="40" t="s">
        <v>19</v>
      </c>
      <c r="C78" s="13" t="s">
        <v>9</v>
      </c>
      <c r="D78" s="13" t="s">
        <v>10</v>
      </c>
      <c r="E78" s="47">
        <f t="shared" ref="E78:E79" si="117">SUM(E57,E64,E71)</f>
        <v>567</v>
      </c>
      <c r="F78" s="47">
        <f t="shared" ref="F78:I79" si="118">SUM(F57,F64,F71)</f>
        <v>605</v>
      </c>
      <c r="G78" s="47">
        <f t="shared" si="118"/>
        <v>624</v>
      </c>
      <c r="H78" s="47">
        <f t="shared" si="118"/>
        <v>685</v>
      </c>
      <c r="I78" s="106">
        <f t="shared" si="118"/>
        <v>711</v>
      </c>
      <c r="J78" s="47">
        <v>719</v>
      </c>
    </row>
    <row r="79" spans="1:10" ht="24" customHeight="1" x14ac:dyDescent="0.4">
      <c r="A79" s="41"/>
      <c r="B79" s="42"/>
      <c r="C79" s="13" t="s">
        <v>11</v>
      </c>
      <c r="D79" s="13" t="s">
        <v>10</v>
      </c>
      <c r="E79" s="47">
        <f t="shared" si="117"/>
        <v>75</v>
      </c>
      <c r="F79" s="47">
        <f t="shared" si="118"/>
        <v>78</v>
      </c>
      <c r="G79" s="47">
        <f t="shared" si="118"/>
        <v>86</v>
      </c>
      <c r="H79" s="47">
        <f t="shared" si="118"/>
        <v>104</v>
      </c>
      <c r="I79" s="106">
        <f t="shared" ref="I79" si="119">SUM(I58,I65,I72)</f>
        <v>97</v>
      </c>
      <c r="J79" s="47">
        <v>103</v>
      </c>
    </row>
    <row r="80" spans="1:10" ht="24" customHeight="1" x14ac:dyDescent="0.4">
      <c r="A80" s="41"/>
      <c r="B80" s="42"/>
      <c r="C80" s="15" t="s">
        <v>12</v>
      </c>
      <c r="D80" s="15" t="s">
        <v>10</v>
      </c>
      <c r="E80" s="43">
        <f t="shared" ref="E80" si="120">SUM(E78:E79)</f>
        <v>642</v>
      </c>
      <c r="F80" s="43">
        <f t="shared" ref="F80" si="121">SUM(F78:F79)</f>
        <v>683</v>
      </c>
      <c r="G80" s="43">
        <f t="shared" ref="G80" si="122">SUM(G78:G79)</f>
        <v>710</v>
      </c>
      <c r="H80" s="43">
        <f t="shared" ref="H80:I80" si="123">SUM(H78:H79)</f>
        <v>789</v>
      </c>
      <c r="I80" s="104">
        <f t="shared" si="123"/>
        <v>808</v>
      </c>
      <c r="J80" s="43">
        <f t="shared" ref="J80" si="124">SUM(J78:J79)</f>
        <v>822</v>
      </c>
    </row>
    <row r="81" spans="1:10" ht="24" customHeight="1" x14ac:dyDescent="0.4">
      <c r="A81" s="41"/>
      <c r="B81" s="42"/>
      <c r="C81" s="15" t="s">
        <v>13</v>
      </c>
      <c r="D81" s="15" t="s">
        <v>14</v>
      </c>
      <c r="E81" s="44">
        <f t="shared" ref="E81:J81" si="125">E79/E80*100</f>
        <v>11.682242990654206</v>
      </c>
      <c r="F81" s="44">
        <f t="shared" si="125"/>
        <v>11.420204978038068</v>
      </c>
      <c r="G81" s="44">
        <f t="shared" si="125"/>
        <v>12.112676056338028</v>
      </c>
      <c r="H81" s="44">
        <f t="shared" si="125"/>
        <v>13.181242078580482</v>
      </c>
      <c r="I81" s="105">
        <f t="shared" si="125"/>
        <v>12.004950495049505</v>
      </c>
      <c r="J81" s="44">
        <f t="shared" si="125"/>
        <v>12.530413625304138</v>
      </c>
    </row>
    <row r="82" spans="1:10" ht="24" customHeight="1" x14ac:dyDescent="0.4">
      <c r="A82" s="41"/>
      <c r="B82" s="42"/>
      <c r="C82" s="15" t="s">
        <v>15</v>
      </c>
      <c r="D82" s="15" t="s">
        <v>14</v>
      </c>
      <c r="E82" s="44">
        <f t="shared" ref="E82:J82" si="126">E80/E$87*100</f>
        <v>55.488331892826267</v>
      </c>
      <c r="F82" s="44">
        <f t="shared" si="126"/>
        <v>57.930449533502973</v>
      </c>
      <c r="G82" s="44">
        <f t="shared" si="126"/>
        <v>58.629232039636662</v>
      </c>
      <c r="H82" s="44">
        <f t="shared" si="126"/>
        <v>62.028301886792448</v>
      </c>
      <c r="I82" s="105">
        <f t="shared" si="126"/>
        <v>62.490332559938132</v>
      </c>
      <c r="J82" s="44">
        <f t="shared" si="126"/>
        <v>62.557077625570777</v>
      </c>
    </row>
    <row r="83" spans="1:10" ht="24" customHeight="1" x14ac:dyDescent="0.4">
      <c r="A83" s="41"/>
      <c r="B83" s="42"/>
      <c r="C83" s="15" t="s">
        <v>23</v>
      </c>
      <c r="D83" s="15" t="s">
        <v>10</v>
      </c>
      <c r="E83" s="50">
        <f t="shared" ref="E83" si="127">SUM(E76,E69,E62)</f>
        <v>614</v>
      </c>
      <c r="F83" s="50">
        <f t="shared" ref="F83:J83" si="128">SUM(F76,F69,F62)</f>
        <v>655</v>
      </c>
      <c r="G83" s="50">
        <f t="shared" si="128"/>
        <v>687</v>
      </c>
      <c r="H83" s="50">
        <f t="shared" si="128"/>
        <v>765</v>
      </c>
      <c r="I83" s="109">
        <f t="shared" si="128"/>
        <v>784</v>
      </c>
      <c r="J83" s="50">
        <f t="shared" si="128"/>
        <v>802</v>
      </c>
    </row>
    <row r="84" spans="1:10" ht="44.1" customHeight="1" x14ac:dyDescent="0.4">
      <c r="A84" s="41"/>
      <c r="B84" s="46"/>
      <c r="C84" s="15" t="s">
        <v>24</v>
      </c>
      <c r="D84" s="15" t="s">
        <v>14</v>
      </c>
      <c r="E84" s="44">
        <f t="shared" ref="E84:J84" si="129">E83/E80*100</f>
        <v>95.638629283489095</v>
      </c>
      <c r="F84" s="44">
        <f t="shared" si="129"/>
        <v>95.900439238653007</v>
      </c>
      <c r="G84" s="44">
        <f t="shared" si="129"/>
        <v>96.760563380281695</v>
      </c>
      <c r="H84" s="44">
        <f t="shared" si="129"/>
        <v>96.958174904942965</v>
      </c>
      <c r="I84" s="105">
        <f t="shared" si="129"/>
        <v>97.029702970297024</v>
      </c>
      <c r="J84" s="44">
        <f t="shared" si="129"/>
        <v>97.566909975669105</v>
      </c>
    </row>
    <row r="85" spans="1:10" ht="24" customHeight="1" x14ac:dyDescent="0.4">
      <c r="A85" s="41"/>
      <c r="B85" s="40" t="s">
        <v>12</v>
      </c>
      <c r="C85" s="13" t="s">
        <v>9</v>
      </c>
      <c r="D85" s="13" t="s">
        <v>10</v>
      </c>
      <c r="E85" s="47">
        <f t="shared" ref="E85:E86" si="130">SUM(E50,E78)</f>
        <v>1070</v>
      </c>
      <c r="F85" s="47">
        <f t="shared" ref="F85:H86" si="131">SUM(F50,F78)</f>
        <v>1088</v>
      </c>
      <c r="G85" s="47">
        <f t="shared" si="131"/>
        <v>1110</v>
      </c>
      <c r="H85" s="47">
        <f t="shared" si="131"/>
        <v>1150</v>
      </c>
      <c r="I85" s="106">
        <f t="shared" ref="I85:J85" si="132">SUM(I50,I78)</f>
        <v>1176</v>
      </c>
      <c r="J85" s="47">
        <f t="shared" si="132"/>
        <v>1191</v>
      </c>
    </row>
    <row r="86" spans="1:10" ht="24" customHeight="1" x14ac:dyDescent="0.4">
      <c r="A86" s="41"/>
      <c r="B86" s="42"/>
      <c r="C86" s="13" t="s">
        <v>11</v>
      </c>
      <c r="D86" s="13" t="s">
        <v>10</v>
      </c>
      <c r="E86" s="47">
        <f t="shared" si="130"/>
        <v>87</v>
      </c>
      <c r="F86" s="47">
        <f t="shared" si="131"/>
        <v>91</v>
      </c>
      <c r="G86" s="47">
        <f t="shared" si="131"/>
        <v>101</v>
      </c>
      <c r="H86" s="47">
        <f t="shared" si="131"/>
        <v>122</v>
      </c>
      <c r="I86" s="106">
        <f t="shared" ref="I86:J86" si="133">SUM(I51,I79)</f>
        <v>117</v>
      </c>
      <c r="J86" s="47">
        <f t="shared" si="133"/>
        <v>123</v>
      </c>
    </row>
    <row r="87" spans="1:10" ht="24" customHeight="1" x14ac:dyDescent="0.4">
      <c r="A87" s="41"/>
      <c r="B87" s="42"/>
      <c r="C87" s="16" t="s">
        <v>65</v>
      </c>
      <c r="D87" s="15" t="s">
        <v>10</v>
      </c>
      <c r="E87" s="43">
        <f t="shared" ref="E87" si="134">SUM(E85:E86)</f>
        <v>1157</v>
      </c>
      <c r="F87" s="43">
        <f t="shared" ref="F87" si="135">SUM(F85:F86)</f>
        <v>1179</v>
      </c>
      <c r="G87" s="43">
        <f t="shared" ref="G87" si="136">SUM(G85:G86)</f>
        <v>1211</v>
      </c>
      <c r="H87" s="43">
        <f t="shared" ref="H87:I87" si="137">SUM(H85:H86)</f>
        <v>1272</v>
      </c>
      <c r="I87" s="104">
        <f t="shared" si="137"/>
        <v>1293</v>
      </c>
      <c r="J87" s="43">
        <f t="shared" ref="J87" si="138">SUM(J85:J86)</f>
        <v>1314</v>
      </c>
    </row>
    <row r="88" spans="1:10" ht="24" customHeight="1" x14ac:dyDescent="0.4">
      <c r="A88" s="41"/>
      <c r="B88" s="42"/>
      <c r="C88" s="16" t="s">
        <v>66</v>
      </c>
      <c r="D88" s="15" t="s">
        <v>14</v>
      </c>
      <c r="E88" s="44">
        <f t="shared" ref="E88:J88" si="139">E86/E87*100</f>
        <v>7.5194468452895418</v>
      </c>
      <c r="F88" s="44">
        <f t="shared" si="139"/>
        <v>7.7184054283290919</v>
      </c>
      <c r="G88" s="44">
        <f t="shared" si="139"/>
        <v>8.3402146985962009</v>
      </c>
      <c r="H88" s="44">
        <f t="shared" si="139"/>
        <v>9.5911949685534594</v>
      </c>
      <c r="I88" s="105">
        <f t="shared" si="139"/>
        <v>9.0487238979118327</v>
      </c>
      <c r="J88" s="44">
        <f t="shared" si="139"/>
        <v>9.3607305936073057</v>
      </c>
    </row>
    <row r="89" spans="1:10" ht="24" customHeight="1" x14ac:dyDescent="0.4">
      <c r="A89" s="41"/>
      <c r="B89" s="42"/>
      <c r="C89" s="15" t="s">
        <v>23</v>
      </c>
      <c r="D89" s="15" t="s">
        <v>10</v>
      </c>
      <c r="E89" s="51">
        <f t="shared" ref="E89" si="140">SUM(E83,E55)</f>
        <v>1128</v>
      </c>
      <c r="F89" s="51">
        <f t="shared" ref="F89:H89" si="141">SUM(F83,F55)</f>
        <v>1150</v>
      </c>
      <c r="G89" s="51">
        <f t="shared" si="141"/>
        <v>1188</v>
      </c>
      <c r="H89" s="51">
        <f t="shared" si="141"/>
        <v>1248</v>
      </c>
      <c r="I89" s="110">
        <f t="shared" ref="I89:J89" si="142">SUM(I83,I55)</f>
        <v>1268</v>
      </c>
      <c r="J89" s="51">
        <f t="shared" si="142"/>
        <v>1293</v>
      </c>
    </row>
    <row r="90" spans="1:10" ht="44.1" customHeight="1" x14ac:dyDescent="0.4">
      <c r="A90" s="48"/>
      <c r="B90" s="46"/>
      <c r="C90" s="15" t="s">
        <v>24</v>
      </c>
      <c r="D90" s="15" t="s">
        <v>14</v>
      </c>
      <c r="E90" s="44">
        <f t="shared" ref="E90:J90" si="143">E89/E87*100</f>
        <v>97.493517718236816</v>
      </c>
      <c r="F90" s="44">
        <f t="shared" si="143"/>
        <v>97.540288379983025</v>
      </c>
      <c r="G90" s="44">
        <f t="shared" si="143"/>
        <v>98.100743187448387</v>
      </c>
      <c r="H90" s="44">
        <f t="shared" si="143"/>
        <v>98.113207547169807</v>
      </c>
      <c r="I90" s="105">
        <f t="shared" si="143"/>
        <v>98.066511987625688</v>
      </c>
      <c r="J90" s="44">
        <f t="shared" si="143"/>
        <v>98.401826484018258</v>
      </c>
    </row>
    <row r="91" spans="1:10" ht="99.75" customHeight="1" x14ac:dyDescent="0.4">
      <c r="A91" s="132" t="s">
        <v>82</v>
      </c>
      <c r="B91" s="132"/>
      <c r="C91" s="132"/>
      <c r="D91" s="132"/>
      <c r="E91" s="132"/>
      <c r="F91" s="132"/>
      <c r="G91" s="132"/>
      <c r="H91" s="132"/>
      <c r="I91" s="132"/>
    </row>
    <row r="92" spans="1:10" ht="24" customHeight="1" x14ac:dyDescent="0.4">
      <c r="A92" s="4"/>
      <c r="B92" s="4"/>
      <c r="C92" s="4"/>
      <c r="D92" s="4"/>
      <c r="E92" s="4"/>
      <c r="F92" s="4"/>
      <c r="G92" s="4"/>
      <c r="H92" s="4"/>
    </row>
    <row r="93" spans="1:10" ht="24" customHeight="1" x14ac:dyDescent="0.4">
      <c r="A93" s="12"/>
      <c r="B93" s="49" t="s">
        <v>3</v>
      </c>
      <c r="C93" s="30"/>
      <c r="D93" s="12" t="s">
        <v>4</v>
      </c>
      <c r="E93" s="12" t="s">
        <v>87</v>
      </c>
      <c r="F93" s="12" t="s">
        <v>5</v>
      </c>
      <c r="G93" s="12" t="s">
        <v>6</v>
      </c>
      <c r="H93" s="12" t="s">
        <v>7</v>
      </c>
      <c r="I93" s="12" t="s">
        <v>76</v>
      </c>
      <c r="J93" s="12" t="s">
        <v>81</v>
      </c>
    </row>
    <row r="94" spans="1:10" ht="24" customHeight="1" x14ac:dyDescent="0.4">
      <c r="A94" s="39" t="s">
        <v>25</v>
      </c>
      <c r="B94" s="40" t="s">
        <v>26</v>
      </c>
      <c r="C94" s="13" t="s">
        <v>9</v>
      </c>
      <c r="D94" s="13" t="s">
        <v>10</v>
      </c>
      <c r="E94" s="17">
        <v>329</v>
      </c>
      <c r="F94" s="17">
        <v>380</v>
      </c>
      <c r="G94" s="17">
        <v>443</v>
      </c>
      <c r="H94" s="17">
        <v>627</v>
      </c>
      <c r="I94" s="17">
        <v>884</v>
      </c>
      <c r="J94" s="17">
        <v>913</v>
      </c>
    </row>
    <row r="95" spans="1:10" ht="24" customHeight="1" x14ac:dyDescent="0.4">
      <c r="A95" s="41"/>
      <c r="B95" s="42"/>
      <c r="C95" s="13" t="s">
        <v>11</v>
      </c>
      <c r="D95" s="13" t="s">
        <v>10</v>
      </c>
      <c r="E95" s="17">
        <v>118</v>
      </c>
      <c r="F95" s="17">
        <v>156</v>
      </c>
      <c r="G95" s="17">
        <v>156</v>
      </c>
      <c r="H95" s="17">
        <v>215</v>
      </c>
      <c r="I95" s="17">
        <v>262</v>
      </c>
      <c r="J95" s="17">
        <v>256</v>
      </c>
    </row>
    <row r="96" spans="1:10" ht="24" customHeight="1" x14ac:dyDescent="0.4">
      <c r="A96" s="41"/>
      <c r="B96" s="46"/>
      <c r="C96" s="15" t="s">
        <v>12</v>
      </c>
      <c r="D96" s="15" t="s">
        <v>10</v>
      </c>
      <c r="E96" s="43">
        <f t="shared" ref="E96" si="144">SUM(E94:E95)</f>
        <v>447</v>
      </c>
      <c r="F96" s="43">
        <f t="shared" ref="F96" si="145">SUM(F94:F95)</f>
        <v>536</v>
      </c>
      <c r="G96" s="43">
        <f t="shared" ref="G96" si="146">SUM(G94:G95)</f>
        <v>599</v>
      </c>
      <c r="H96" s="43">
        <f t="shared" ref="H96:J96" si="147">SUM(H94:H95)</f>
        <v>842</v>
      </c>
      <c r="I96" s="43">
        <f t="shared" si="147"/>
        <v>1146</v>
      </c>
      <c r="J96" s="43">
        <f t="shared" si="147"/>
        <v>1169</v>
      </c>
    </row>
    <row r="97" spans="1:10" ht="24" customHeight="1" x14ac:dyDescent="0.4">
      <c r="A97" s="41"/>
      <c r="B97" s="40" t="s">
        <v>27</v>
      </c>
      <c r="C97" s="13" t="s">
        <v>9</v>
      </c>
      <c r="D97" s="13" t="s">
        <v>10</v>
      </c>
      <c r="E97" s="17">
        <v>692</v>
      </c>
      <c r="F97" s="17">
        <v>752</v>
      </c>
      <c r="G97" s="17">
        <v>793</v>
      </c>
      <c r="H97" s="17">
        <v>969</v>
      </c>
      <c r="I97" s="17">
        <v>1088</v>
      </c>
      <c r="J97" s="17">
        <v>1153</v>
      </c>
    </row>
    <row r="98" spans="1:10" ht="24" customHeight="1" x14ac:dyDescent="0.4">
      <c r="A98" s="41"/>
      <c r="B98" s="42"/>
      <c r="C98" s="13" t="s">
        <v>11</v>
      </c>
      <c r="D98" s="13" t="s">
        <v>10</v>
      </c>
      <c r="E98" s="17">
        <v>197</v>
      </c>
      <c r="F98" s="17">
        <v>225</v>
      </c>
      <c r="G98" s="17">
        <v>258</v>
      </c>
      <c r="H98" s="17">
        <v>291</v>
      </c>
      <c r="I98" s="17">
        <v>338</v>
      </c>
      <c r="J98" s="17">
        <v>380</v>
      </c>
    </row>
    <row r="99" spans="1:10" ht="24" customHeight="1" x14ac:dyDescent="0.4">
      <c r="A99" s="41"/>
      <c r="B99" s="46"/>
      <c r="C99" s="15" t="s">
        <v>12</v>
      </c>
      <c r="D99" s="15" t="s">
        <v>10</v>
      </c>
      <c r="E99" s="43">
        <f t="shared" ref="E99" si="148">SUM(E97:E98)</f>
        <v>889</v>
      </c>
      <c r="F99" s="43">
        <f t="shared" ref="F99" si="149">SUM(F97:F98)</f>
        <v>977</v>
      </c>
      <c r="G99" s="43">
        <f t="shared" ref="G99" si="150">SUM(G97:G98)</f>
        <v>1051</v>
      </c>
      <c r="H99" s="43">
        <f t="shared" ref="H99:J99" si="151">SUM(H97:H98)</f>
        <v>1260</v>
      </c>
      <c r="I99" s="43">
        <f t="shared" si="151"/>
        <v>1426</v>
      </c>
      <c r="J99" s="43">
        <f t="shared" si="151"/>
        <v>1533</v>
      </c>
    </row>
    <row r="100" spans="1:10" ht="24" customHeight="1" x14ac:dyDescent="0.4">
      <c r="A100" s="41"/>
      <c r="B100" s="40" t="s">
        <v>28</v>
      </c>
      <c r="C100" s="13" t="s">
        <v>9</v>
      </c>
      <c r="D100" s="13" t="s">
        <v>10</v>
      </c>
      <c r="E100" s="17">
        <v>1411</v>
      </c>
      <c r="F100" s="17">
        <v>1394</v>
      </c>
      <c r="G100" s="17">
        <v>1347</v>
      </c>
      <c r="H100" s="17">
        <v>1328</v>
      </c>
      <c r="I100" s="17">
        <v>1325</v>
      </c>
      <c r="J100" s="17">
        <v>1283</v>
      </c>
    </row>
    <row r="101" spans="1:10" ht="24" customHeight="1" x14ac:dyDescent="0.4">
      <c r="A101" s="41"/>
      <c r="B101" s="42"/>
      <c r="C101" s="13" t="s">
        <v>11</v>
      </c>
      <c r="D101" s="13" t="s">
        <v>10</v>
      </c>
      <c r="E101" s="17">
        <v>297</v>
      </c>
      <c r="F101" s="17">
        <v>318</v>
      </c>
      <c r="G101" s="17">
        <v>334</v>
      </c>
      <c r="H101" s="17">
        <v>356</v>
      </c>
      <c r="I101" s="17">
        <v>382</v>
      </c>
      <c r="J101" s="17">
        <v>419</v>
      </c>
    </row>
    <row r="102" spans="1:10" ht="24" customHeight="1" x14ac:dyDescent="0.4">
      <c r="A102" s="41"/>
      <c r="B102" s="46"/>
      <c r="C102" s="15" t="s">
        <v>12</v>
      </c>
      <c r="D102" s="15" t="s">
        <v>10</v>
      </c>
      <c r="E102" s="43">
        <f t="shared" ref="E102" si="152">SUM(E100:E101)</f>
        <v>1708</v>
      </c>
      <c r="F102" s="43">
        <f t="shared" ref="F102" si="153">SUM(F100:F101)</f>
        <v>1712</v>
      </c>
      <c r="G102" s="43">
        <f t="shared" ref="G102" si="154">SUM(G100:G101)</f>
        <v>1681</v>
      </c>
      <c r="H102" s="43">
        <f t="shared" ref="H102:J102" si="155">SUM(H100:H101)</f>
        <v>1684</v>
      </c>
      <c r="I102" s="43">
        <f t="shared" si="155"/>
        <v>1707</v>
      </c>
      <c r="J102" s="43">
        <f t="shared" si="155"/>
        <v>1702</v>
      </c>
    </row>
    <row r="103" spans="1:10" ht="24" customHeight="1" x14ac:dyDescent="0.4">
      <c r="A103" s="41"/>
      <c r="B103" s="40" t="s">
        <v>29</v>
      </c>
      <c r="C103" s="13" t="s">
        <v>9</v>
      </c>
      <c r="D103" s="13" t="s">
        <v>10</v>
      </c>
      <c r="E103" s="17">
        <v>1236</v>
      </c>
      <c r="F103" s="17">
        <v>1355</v>
      </c>
      <c r="G103" s="17">
        <v>1415</v>
      </c>
      <c r="H103" s="17">
        <v>1519</v>
      </c>
      <c r="I103" s="17">
        <v>1581</v>
      </c>
      <c r="J103" s="17">
        <v>1681</v>
      </c>
    </row>
    <row r="104" spans="1:10" ht="24" customHeight="1" x14ac:dyDescent="0.4">
      <c r="A104" s="41"/>
      <c r="B104" s="42"/>
      <c r="C104" s="13" t="s">
        <v>11</v>
      </c>
      <c r="D104" s="13" t="s">
        <v>10</v>
      </c>
      <c r="E104" s="17">
        <v>163</v>
      </c>
      <c r="F104" s="17">
        <v>208</v>
      </c>
      <c r="G104" s="17">
        <v>228</v>
      </c>
      <c r="H104" s="17">
        <v>289</v>
      </c>
      <c r="I104" s="17">
        <v>317</v>
      </c>
      <c r="J104" s="17">
        <v>331</v>
      </c>
    </row>
    <row r="105" spans="1:10" ht="24" customHeight="1" x14ac:dyDescent="0.4">
      <c r="A105" s="41"/>
      <c r="B105" s="46"/>
      <c r="C105" s="15" t="s">
        <v>12</v>
      </c>
      <c r="D105" s="15" t="s">
        <v>10</v>
      </c>
      <c r="E105" s="43">
        <f t="shared" ref="E105" si="156">SUM(E103:E104)</f>
        <v>1399</v>
      </c>
      <c r="F105" s="43">
        <f t="shared" ref="F105" si="157">SUM(F103:F104)</f>
        <v>1563</v>
      </c>
      <c r="G105" s="43">
        <f t="shared" ref="G105" si="158">SUM(G103:G104)</f>
        <v>1643</v>
      </c>
      <c r="H105" s="43">
        <f t="shared" ref="H105:J105" si="159">SUM(H103:H104)</f>
        <v>1808</v>
      </c>
      <c r="I105" s="43">
        <f t="shared" si="159"/>
        <v>1898</v>
      </c>
      <c r="J105" s="43">
        <f t="shared" si="159"/>
        <v>2012</v>
      </c>
    </row>
    <row r="106" spans="1:10" ht="24" customHeight="1" x14ac:dyDescent="0.4">
      <c r="A106" s="41"/>
      <c r="B106" s="40" t="s">
        <v>30</v>
      </c>
      <c r="C106" s="13" t="s">
        <v>9</v>
      </c>
      <c r="D106" s="13" t="s">
        <v>10</v>
      </c>
      <c r="E106" s="17">
        <v>159</v>
      </c>
      <c r="F106" s="17">
        <v>227</v>
      </c>
      <c r="G106" s="17">
        <v>244</v>
      </c>
      <c r="H106" s="17">
        <v>296</v>
      </c>
      <c r="I106" s="17">
        <v>316</v>
      </c>
      <c r="J106" s="17">
        <v>296</v>
      </c>
    </row>
    <row r="107" spans="1:10" ht="24" customHeight="1" x14ac:dyDescent="0.4">
      <c r="A107" s="41"/>
      <c r="B107" s="42"/>
      <c r="C107" s="13" t="s">
        <v>11</v>
      </c>
      <c r="D107" s="13" t="s">
        <v>10</v>
      </c>
      <c r="E107" s="17">
        <v>28</v>
      </c>
      <c r="F107" s="17">
        <v>33</v>
      </c>
      <c r="G107" s="17">
        <v>43</v>
      </c>
      <c r="H107" s="17">
        <v>51</v>
      </c>
      <c r="I107" s="17">
        <v>51</v>
      </c>
      <c r="J107" s="17">
        <v>54</v>
      </c>
    </row>
    <row r="108" spans="1:10" ht="24" customHeight="1" x14ac:dyDescent="0.4">
      <c r="A108" s="41"/>
      <c r="B108" s="46"/>
      <c r="C108" s="15" t="s">
        <v>12</v>
      </c>
      <c r="D108" s="15" t="s">
        <v>10</v>
      </c>
      <c r="E108" s="43">
        <f t="shared" ref="E108" si="160">SUM(E106:E107)</f>
        <v>187</v>
      </c>
      <c r="F108" s="43">
        <f t="shared" ref="F108" si="161">SUM(F106:F107)</f>
        <v>260</v>
      </c>
      <c r="G108" s="43">
        <f t="shared" ref="G108" si="162">SUM(G106:G107)</f>
        <v>287</v>
      </c>
      <c r="H108" s="43">
        <f t="shared" ref="H108:J108" si="163">SUM(H106:H107)</f>
        <v>347</v>
      </c>
      <c r="I108" s="43">
        <f t="shared" si="163"/>
        <v>367</v>
      </c>
      <c r="J108" s="43">
        <f t="shared" si="163"/>
        <v>350</v>
      </c>
    </row>
    <row r="109" spans="1:10" ht="24" customHeight="1" x14ac:dyDescent="0.4">
      <c r="A109" s="41"/>
      <c r="B109" s="40" t="s">
        <v>12</v>
      </c>
      <c r="C109" s="13" t="s">
        <v>9</v>
      </c>
      <c r="D109" s="13" t="s">
        <v>10</v>
      </c>
      <c r="E109" s="47">
        <f t="shared" ref="E109:E110" si="164">E94+E97+E100+E103+E106</f>
        <v>3827</v>
      </c>
      <c r="F109" s="47">
        <f t="shared" ref="F109:H109" si="165">F94+F97+F100+F103+F106</f>
        <v>4108</v>
      </c>
      <c r="G109" s="47">
        <f t="shared" si="165"/>
        <v>4242</v>
      </c>
      <c r="H109" s="47">
        <f t="shared" si="165"/>
        <v>4739</v>
      </c>
      <c r="I109" s="47">
        <f t="shared" ref="I109" si="166">I94+I97+I100+I103+I106</f>
        <v>5194</v>
      </c>
      <c r="J109" s="47">
        <f>J94+J97+J100+J103+J106</f>
        <v>5326</v>
      </c>
    </row>
    <row r="110" spans="1:10" ht="24" customHeight="1" x14ac:dyDescent="0.4">
      <c r="A110" s="41"/>
      <c r="B110" s="42"/>
      <c r="C110" s="13" t="s">
        <v>11</v>
      </c>
      <c r="D110" s="13" t="s">
        <v>10</v>
      </c>
      <c r="E110" s="47">
        <f t="shared" si="164"/>
        <v>803</v>
      </c>
      <c r="F110" s="47">
        <f t="shared" ref="F110:H110" si="167">F95+F98+F101+F104+F107</f>
        <v>940</v>
      </c>
      <c r="G110" s="47">
        <f t="shared" si="167"/>
        <v>1019</v>
      </c>
      <c r="H110" s="47">
        <f t="shared" si="167"/>
        <v>1202</v>
      </c>
      <c r="I110" s="47">
        <f t="shared" ref="I110:J110" si="168">I95+I98+I101+I104+I107</f>
        <v>1350</v>
      </c>
      <c r="J110" s="47">
        <f t="shared" si="168"/>
        <v>1440</v>
      </c>
    </row>
    <row r="111" spans="1:10" ht="24" customHeight="1" x14ac:dyDescent="0.4">
      <c r="A111" s="48"/>
      <c r="B111" s="46"/>
      <c r="C111" s="15" t="s">
        <v>12</v>
      </c>
      <c r="D111" s="15" t="s">
        <v>10</v>
      </c>
      <c r="E111" s="43">
        <f t="shared" ref="E111" si="169">SUM(E109:E110)</f>
        <v>4630</v>
      </c>
      <c r="F111" s="43">
        <f t="shared" ref="F111" si="170">SUM(F109:F110)</f>
        <v>5048</v>
      </c>
      <c r="G111" s="43">
        <f t="shared" ref="G111" si="171">SUM(G109:G110)</f>
        <v>5261</v>
      </c>
      <c r="H111" s="43">
        <f t="shared" ref="H111:I111" si="172">SUM(H109:H110)</f>
        <v>5941</v>
      </c>
      <c r="I111" s="43">
        <f t="shared" si="172"/>
        <v>6544</v>
      </c>
      <c r="J111" s="43">
        <f t="shared" ref="J111" si="173">SUM(J109:J110)</f>
        <v>6766</v>
      </c>
    </row>
    <row r="112" spans="1:10" ht="24" customHeight="1" x14ac:dyDescent="0.4">
      <c r="A112" s="1" t="s">
        <v>84</v>
      </c>
    </row>
  </sheetData>
  <mergeCells count="1">
    <mergeCell ref="A91:I91"/>
  </mergeCells>
  <phoneticPr fontId="1"/>
  <pageMargins left="0.7" right="0.7" top="0.75" bottom="0.75" header="0.3" footer="0.3"/>
  <pageSetup paperSize="9" scale="6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D9C8D-0548-4329-8115-FD0AF887CBAB}">
  <sheetPr>
    <pageSetUpPr fitToPage="1"/>
  </sheetPr>
  <dimension ref="A1:J71"/>
  <sheetViews>
    <sheetView showGridLines="0" zoomScaleNormal="100" workbookViewId="0">
      <selection activeCell="Q7" sqref="Q7"/>
    </sheetView>
  </sheetViews>
  <sheetFormatPr defaultColWidth="9" defaultRowHeight="24" customHeight="1" x14ac:dyDescent="0.4"/>
  <cols>
    <col min="1" max="1" width="26.625" style="1" customWidth="1"/>
    <col min="2" max="2" width="16.625" style="1" customWidth="1"/>
    <col min="3" max="3" width="15.125" style="2" customWidth="1"/>
    <col min="4" max="4" width="9.625" style="1" customWidth="1"/>
    <col min="5" max="10" width="10.625" style="1" customWidth="1"/>
    <col min="11" max="16384" width="9" style="1"/>
  </cols>
  <sheetData>
    <row r="1" spans="1:10" s="5" customFormat="1" ht="32.65" customHeight="1" thickBot="1" x14ac:dyDescent="0.45">
      <c r="A1" s="32" t="s">
        <v>0</v>
      </c>
      <c r="B1" s="33"/>
      <c r="C1" s="6"/>
      <c r="D1" s="33"/>
      <c r="E1" s="33"/>
      <c r="F1" s="33"/>
      <c r="G1" s="33"/>
      <c r="H1" s="33"/>
      <c r="I1" s="33"/>
      <c r="J1" s="33"/>
    </row>
    <row r="2" spans="1:10" ht="24" customHeight="1" x14ac:dyDescent="0.4">
      <c r="A2" s="34"/>
      <c r="B2" s="34"/>
      <c r="C2" s="34"/>
      <c r="D2" s="34"/>
      <c r="E2" s="34"/>
      <c r="F2" s="34"/>
      <c r="G2" s="34"/>
      <c r="H2" s="34"/>
      <c r="I2" s="34"/>
    </row>
    <row r="3" spans="1:10" ht="24" customHeight="1" x14ac:dyDescent="0.4">
      <c r="A3" s="7" t="s">
        <v>31</v>
      </c>
      <c r="B3" s="8"/>
      <c r="C3" s="9"/>
      <c r="D3" s="8"/>
      <c r="E3" s="8"/>
      <c r="F3" s="8"/>
      <c r="G3" s="8"/>
      <c r="H3" s="8"/>
      <c r="I3" s="10"/>
    </row>
    <row r="4" spans="1:10" ht="9.9499999999999993" customHeight="1" x14ac:dyDescent="0.4">
      <c r="I4" s="3"/>
    </row>
    <row r="5" spans="1:10" ht="24" customHeight="1" x14ac:dyDescent="0.4">
      <c r="A5" s="11"/>
      <c r="B5" s="11" t="s">
        <v>2</v>
      </c>
      <c r="C5" s="12" t="s">
        <v>3</v>
      </c>
      <c r="D5" s="11" t="s">
        <v>4</v>
      </c>
      <c r="E5" s="56" t="s">
        <v>87</v>
      </c>
      <c r="F5" s="56" t="s">
        <v>5</v>
      </c>
      <c r="G5" s="56" t="s">
        <v>6</v>
      </c>
      <c r="H5" s="56" t="s">
        <v>7</v>
      </c>
      <c r="I5" s="56" t="s">
        <v>76</v>
      </c>
      <c r="J5" s="113" t="s">
        <v>81</v>
      </c>
    </row>
    <row r="6" spans="1:10" ht="24" customHeight="1" x14ac:dyDescent="0.4">
      <c r="A6" s="27" t="s">
        <v>32</v>
      </c>
      <c r="B6" s="24" t="s">
        <v>8</v>
      </c>
      <c r="C6" s="13" t="s">
        <v>9</v>
      </c>
      <c r="D6" s="14" t="s">
        <v>10</v>
      </c>
      <c r="E6" s="17">
        <v>20</v>
      </c>
      <c r="F6" s="17">
        <v>43</v>
      </c>
      <c r="G6" s="17">
        <v>41</v>
      </c>
      <c r="H6" s="17">
        <v>49</v>
      </c>
      <c r="I6" s="103">
        <v>70</v>
      </c>
      <c r="J6" s="17">
        <v>85</v>
      </c>
    </row>
    <row r="7" spans="1:10" ht="24" customHeight="1" x14ac:dyDescent="0.4">
      <c r="A7" s="28"/>
      <c r="B7" s="25"/>
      <c r="C7" s="13" t="s">
        <v>11</v>
      </c>
      <c r="D7" s="14" t="s">
        <v>10</v>
      </c>
      <c r="E7" s="17">
        <v>4</v>
      </c>
      <c r="F7" s="17">
        <v>14</v>
      </c>
      <c r="G7" s="17">
        <v>15</v>
      </c>
      <c r="H7" s="17">
        <v>18</v>
      </c>
      <c r="I7" s="103">
        <v>23</v>
      </c>
      <c r="J7" s="17">
        <v>12</v>
      </c>
    </row>
    <row r="8" spans="1:10" ht="24" customHeight="1" x14ac:dyDescent="0.4">
      <c r="A8" s="28"/>
      <c r="B8" s="25"/>
      <c r="C8" s="15" t="s">
        <v>12</v>
      </c>
      <c r="D8" s="16" t="s">
        <v>10</v>
      </c>
      <c r="E8" s="18">
        <f t="shared" ref="E8" si="0">SUM(E6:E7)</f>
        <v>24</v>
      </c>
      <c r="F8" s="18">
        <f t="shared" ref="F8:H8" si="1">SUM(F6:F7)</f>
        <v>57</v>
      </c>
      <c r="G8" s="18">
        <f t="shared" si="1"/>
        <v>56</v>
      </c>
      <c r="H8" s="18">
        <f t="shared" si="1"/>
        <v>67</v>
      </c>
      <c r="I8" s="82">
        <f t="shared" ref="I8:J8" si="2">SUM(I6:I7)</f>
        <v>93</v>
      </c>
      <c r="J8" s="18">
        <f t="shared" si="2"/>
        <v>97</v>
      </c>
    </row>
    <row r="9" spans="1:10" ht="24" customHeight="1" x14ac:dyDescent="0.4">
      <c r="A9" s="28"/>
      <c r="B9" s="25"/>
      <c r="C9" s="15" t="s">
        <v>13</v>
      </c>
      <c r="D9" s="16" t="s">
        <v>14</v>
      </c>
      <c r="E9" s="19">
        <f t="shared" ref="E9" si="3">E7/E8*100</f>
        <v>16.666666666666664</v>
      </c>
      <c r="F9" s="19">
        <f t="shared" ref="F9:H9" si="4">F7/F8*100</f>
        <v>24.561403508771928</v>
      </c>
      <c r="G9" s="19">
        <f t="shared" si="4"/>
        <v>26.785714285714285</v>
      </c>
      <c r="H9" s="19">
        <f t="shared" si="4"/>
        <v>26.865671641791046</v>
      </c>
      <c r="I9" s="111">
        <f t="shared" ref="I9:J9" si="5">I7/I8*100</f>
        <v>24.731182795698924</v>
      </c>
      <c r="J9" s="19">
        <f t="shared" si="5"/>
        <v>12.371134020618557</v>
      </c>
    </row>
    <row r="10" spans="1:10" ht="24" customHeight="1" x14ac:dyDescent="0.4">
      <c r="A10" s="28"/>
      <c r="B10" s="26"/>
      <c r="C10" s="15" t="s">
        <v>15</v>
      </c>
      <c r="D10" s="16" t="s">
        <v>14</v>
      </c>
      <c r="E10" s="19">
        <f t="shared" ref="E10" si="6">E8/E33*100</f>
        <v>7.1641791044776122</v>
      </c>
      <c r="F10" s="19">
        <f t="shared" ref="F10:H10" si="7">F8/F33*100</f>
        <v>9.6938775510204085</v>
      </c>
      <c r="G10" s="19">
        <f t="shared" si="7"/>
        <v>14.698162729658792</v>
      </c>
      <c r="H10" s="19">
        <f t="shared" si="7"/>
        <v>6.1922365988909425</v>
      </c>
      <c r="I10" s="111">
        <f t="shared" ref="I10:J10" si="8">I8/I33*100</f>
        <v>8.0869565217391308</v>
      </c>
      <c r="J10" s="19">
        <f t="shared" si="8"/>
        <v>11.425206124852769</v>
      </c>
    </row>
    <row r="11" spans="1:10" ht="24" customHeight="1" x14ac:dyDescent="0.4">
      <c r="A11" s="28"/>
      <c r="B11" s="24" t="s">
        <v>16</v>
      </c>
      <c r="C11" s="13" t="s">
        <v>9</v>
      </c>
      <c r="D11" s="14" t="s">
        <v>10</v>
      </c>
      <c r="E11" s="17">
        <v>102</v>
      </c>
      <c r="F11" s="17">
        <v>97</v>
      </c>
      <c r="G11" s="17">
        <v>110</v>
      </c>
      <c r="H11" s="17">
        <v>147</v>
      </c>
      <c r="I11" s="103">
        <v>209</v>
      </c>
      <c r="J11" s="17">
        <v>95</v>
      </c>
    </row>
    <row r="12" spans="1:10" ht="24" customHeight="1" x14ac:dyDescent="0.4">
      <c r="A12" s="28"/>
      <c r="B12" s="25"/>
      <c r="C12" s="13" t="s">
        <v>11</v>
      </c>
      <c r="D12" s="14" t="s">
        <v>10</v>
      </c>
      <c r="E12" s="17">
        <v>24</v>
      </c>
      <c r="F12" s="17">
        <v>47</v>
      </c>
      <c r="G12" s="17">
        <v>30</v>
      </c>
      <c r="H12" s="17">
        <v>45</v>
      </c>
      <c r="I12" s="103">
        <v>60</v>
      </c>
      <c r="J12" s="17">
        <v>27</v>
      </c>
    </row>
    <row r="13" spans="1:10" ht="24" customHeight="1" x14ac:dyDescent="0.4">
      <c r="A13" s="28"/>
      <c r="B13" s="25"/>
      <c r="C13" s="15" t="s">
        <v>12</v>
      </c>
      <c r="D13" s="16" t="s">
        <v>10</v>
      </c>
      <c r="E13" s="18">
        <f t="shared" ref="E13" si="9">SUM(E11:E12)</f>
        <v>126</v>
      </c>
      <c r="F13" s="18">
        <f t="shared" ref="F13:H13" si="10">SUM(F11:F12)</f>
        <v>144</v>
      </c>
      <c r="G13" s="18">
        <f t="shared" si="10"/>
        <v>140</v>
      </c>
      <c r="H13" s="18">
        <f t="shared" si="10"/>
        <v>192</v>
      </c>
      <c r="I13" s="82">
        <f t="shared" ref="I13:J13" si="11">SUM(I11:I12)</f>
        <v>269</v>
      </c>
      <c r="J13" s="18">
        <f t="shared" si="11"/>
        <v>122</v>
      </c>
    </row>
    <row r="14" spans="1:10" ht="24" customHeight="1" x14ac:dyDescent="0.4">
      <c r="A14" s="28"/>
      <c r="B14" s="25"/>
      <c r="C14" s="15" t="s">
        <v>13</v>
      </c>
      <c r="D14" s="16" t="s">
        <v>14</v>
      </c>
      <c r="E14" s="19">
        <f t="shared" ref="E14" si="12">E12/E13*100</f>
        <v>19.047619047619047</v>
      </c>
      <c r="F14" s="19">
        <f t="shared" ref="F14:H14" si="13">F12/F13*100</f>
        <v>32.638888888888893</v>
      </c>
      <c r="G14" s="19">
        <f t="shared" si="13"/>
        <v>21.428571428571427</v>
      </c>
      <c r="H14" s="19">
        <f t="shared" si="13"/>
        <v>23.4375</v>
      </c>
      <c r="I14" s="111">
        <f t="shared" ref="I14:J14" si="14">I12/I13*100</f>
        <v>22.304832713754646</v>
      </c>
      <c r="J14" s="19">
        <f t="shared" si="14"/>
        <v>22.131147540983605</v>
      </c>
    </row>
    <row r="15" spans="1:10" ht="24" customHeight="1" x14ac:dyDescent="0.4">
      <c r="A15" s="28"/>
      <c r="B15" s="26"/>
      <c r="C15" s="15" t="s">
        <v>15</v>
      </c>
      <c r="D15" s="16" t="s">
        <v>14</v>
      </c>
      <c r="E15" s="19">
        <f t="shared" ref="E15" si="15">E13/E$33*100</f>
        <v>37.611940298507463</v>
      </c>
      <c r="F15" s="19">
        <f t="shared" ref="F15:H15" si="16">F13/F$33*100</f>
        <v>24.489795918367346</v>
      </c>
      <c r="G15" s="19">
        <f t="shared" si="16"/>
        <v>36.745406824146983</v>
      </c>
      <c r="H15" s="19">
        <f t="shared" si="16"/>
        <v>17.744916820702404</v>
      </c>
      <c r="I15" s="111">
        <f t="shared" ref="I15:J15" si="17">I13/I$33*100</f>
        <v>23.391304347826086</v>
      </c>
      <c r="J15" s="19">
        <f t="shared" si="17"/>
        <v>14.3698468786808</v>
      </c>
    </row>
    <row r="16" spans="1:10" ht="24" customHeight="1" x14ac:dyDescent="0.4">
      <c r="A16" s="28"/>
      <c r="B16" s="24" t="s">
        <v>17</v>
      </c>
      <c r="C16" s="13" t="s">
        <v>9</v>
      </c>
      <c r="D16" s="14" t="s">
        <v>10</v>
      </c>
      <c r="E16" s="17">
        <v>54</v>
      </c>
      <c r="F16" s="17">
        <v>62</v>
      </c>
      <c r="G16" s="17">
        <v>58</v>
      </c>
      <c r="H16" s="17">
        <v>67</v>
      </c>
      <c r="I16" s="103">
        <v>188</v>
      </c>
      <c r="J16" s="17">
        <v>99</v>
      </c>
    </row>
    <row r="17" spans="1:10" ht="24" customHeight="1" x14ac:dyDescent="0.4">
      <c r="A17" s="28"/>
      <c r="B17" s="25"/>
      <c r="C17" s="13" t="s">
        <v>11</v>
      </c>
      <c r="D17" s="14" t="s">
        <v>10</v>
      </c>
      <c r="E17" s="17">
        <v>10</v>
      </c>
      <c r="F17" s="17">
        <v>18</v>
      </c>
      <c r="G17" s="17">
        <v>17</v>
      </c>
      <c r="H17" s="17">
        <v>12</v>
      </c>
      <c r="I17" s="103">
        <v>46</v>
      </c>
      <c r="J17" s="17">
        <v>25</v>
      </c>
    </row>
    <row r="18" spans="1:10" ht="24" customHeight="1" x14ac:dyDescent="0.4">
      <c r="A18" s="28"/>
      <c r="B18" s="25"/>
      <c r="C18" s="15" t="s">
        <v>12</v>
      </c>
      <c r="D18" s="16" t="s">
        <v>10</v>
      </c>
      <c r="E18" s="18">
        <f t="shared" ref="E18" si="18">SUM(E16:E17)</f>
        <v>64</v>
      </c>
      <c r="F18" s="18">
        <f t="shared" ref="F18:H18" si="19">SUM(F16:F17)</f>
        <v>80</v>
      </c>
      <c r="G18" s="18">
        <f t="shared" si="19"/>
        <v>75</v>
      </c>
      <c r="H18" s="18">
        <f t="shared" si="19"/>
        <v>79</v>
      </c>
      <c r="I18" s="82">
        <f t="shared" ref="I18:J18" si="20">SUM(I16:I17)</f>
        <v>234</v>
      </c>
      <c r="J18" s="18">
        <f t="shared" si="20"/>
        <v>124</v>
      </c>
    </row>
    <row r="19" spans="1:10" ht="24" customHeight="1" x14ac:dyDescent="0.4">
      <c r="A19" s="28"/>
      <c r="B19" s="25"/>
      <c r="C19" s="15" t="s">
        <v>13</v>
      </c>
      <c r="D19" s="16" t="s">
        <v>14</v>
      </c>
      <c r="E19" s="19">
        <f t="shared" ref="E19" si="21">E17/E18*100</f>
        <v>15.625</v>
      </c>
      <c r="F19" s="19">
        <f t="shared" ref="F19:H19" si="22">F17/F18*100</f>
        <v>22.5</v>
      </c>
      <c r="G19" s="19">
        <f t="shared" si="22"/>
        <v>22.666666666666664</v>
      </c>
      <c r="H19" s="19">
        <f t="shared" si="22"/>
        <v>15.18987341772152</v>
      </c>
      <c r="I19" s="111">
        <f t="shared" ref="I19:J19" si="23">I17/I18*100</f>
        <v>19.658119658119659</v>
      </c>
      <c r="J19" s="19">
        <f t="shared" si="23"/>
        <v>20.161290322580644</v>
      </c>
    </row>
    <row r="20" spans="1:10" ht="24" customHeight="1" x14ac:dyDescent="0.4">
      <c r="A20" s="28"/>
      <c r="B20" s="26"/>
      <c r="C20" s="15" t="s">
        <v>15</v>
      </c>
      <c r="D20" s="16" t="s">
        <v>14</v>
      </c>
      <c r="E20" s="19">
        <f t="shared" ref="E20" si="24">E18/E$33*100</f>
        <v>19.1044776119403</v>
      </c>
      <c r="F20" s="19">
        <f t="shared" ref="F20:H20" si="25">F18/F$33*100</f>
        <v>13.605442176870749</v>
      </c>
      <c r="G20" s="19">
        <f t="shared" si="25"/>
        <v>19.685039370078741</v>
      </c>
      <c r="H20" s="19">
        <f t="shared" si="25"/>
        <v>7.3012939001848425</v>
      </c>
      <c r="I20" s="111">
        <f t="shared" ref="I20:J20" si="26">I18/I$33*100</f>
        <v>20.347826086956523</v>
      </c>
      <c r="J20" s="19">
        <f t="shared" si="26"/>
        <v>14.605418138987044</v>
      </c>
    </row>
    <row r="21" spans="1:10" ht="24" customHeight="1" x14ac:dyDescent="0.4">
      <c r="A21" s="28"/>
      <c r="B21" s="24" t="s">
        <v>18</v>
      </c>
      <c r="C21" s="13" t="s">
        <v>9</v>
      </c>
      <c r="D21" s="14" t="s">
        <v>10</v>
      </c>
      <c r="E21" s="17">
        <v>95</v>
      </c>
      <c r="F21" s="17">
        <v>223</v>
      </c>
      <c r="G21" s="17">
        <v>77</v>
      </c>
      <c r="H21" s="17">
        <v>563</v>
      </c>
      <c r="I21" s="103">
        <v>421</v>
      </c>
      <c r="J21" s="17">
        <v>318</v>
      </c>
    </row>
    <row r="22" spans="1:10" ht="24" customHeight="1" x14ac:dyDescent="0.4">
      <c r="A22" s="28"/>
      <c r="B22" s="25"/>
      <c r="C22" s="13" t="s">
        <v>11</v>
      </c>
      <c r="D22" s="14" t="s">
        <v>10</v>
      </c>
      <c r="E22" s="17">
        <v>26</v>
      </c>
      <c r="F22" s="17">
        <v>84</v>
      </c>
      <c r="G22" s="17">
        <v>33</v>
      </c>
      <c r="H22" s="17">
        <v>181</v>
      </c>
      <c r="I22" s="103">
        <v>133</v>
      </c>
      <c r="J22" s="17">
        <v>188</v>
      </c>
    </row>
    <row r="23" spans="1:10" ht="24" customHeight="1" x14ac:dyDescent="0.4">
      <c r="A23" s="28"/>
      <c r="B23" s="25"/>
      <c r="C23" s="15" t="s">
        <v>12</v>
      </c>
      <c r="D23" s="16" t="s">
        <v>10</v>
      </c>
      <c r="E23" s="18">
        <f t="shared" ref="E23" si="27">SUM(E21:E22)</f>
        <v>121</v>
      </c>
      <c r="F23" s="18">
        <f t="shared" ref="F23:H23" si="28">SUM(F21:F22)</f>
        <v>307</v>
      </c>
      <c r="G23" s="18">
        <f t="shared" si="28"/>
        <v>110</v>
      </c>
      <c r="H23" s="18">
        <f t="shared" si="28"/>
        <v>744</v>
      </c>
      <c r="I23" s="82">
        <f t="shared" ref="I23:J23" si="29">SUM(I21:I22)</f>
        <v>554</v>
      </c>
      <c r="J23" s="18">
        <f t="shared" si="29"/>
        <v>506</v>
      </c>
    </row>
    <row r="24" spans="1:10" ht="24" customHeight="1" x14ac:dyDescent="0.4">
      <c r="A24" s="28"/>
      <c r="B24" s="25"/>
      <c r="C24" s="15" t="s">
        <v>13</v>
      </c>
      <c r="D24" s="16" t="s">
        <v>14</v>
      </c>
      <c r="E24" s="19">
        <f t="shared" ref="E24" si="30">E22/E23*100</f>
        <v>21.487603305785125</v>
      </c>
      <c r="F24" s="19">
        <f t="shared" ref="F24:H24" si="31">F22/F23*100</f>
        <v>27.361563517915311</v>
      </c>
      <c r="G24" s="19">
        <f t="shared" si="31"/>
        <v>30</v>
      </c>
      <c r="H24" s="19">
        <f t="shared" si="31"/>
        <v>24.327956989247312</v>
      </c>
      <c r="I24" s="111">
        <f t="shared" ref="I24:J24" si="32">I22/I23*100</f>
        <v>24.007220216606498</v>
      </c>
      <c r="J24" s="19">
        <f t="shared" si="32"/>
        <v>37.154150197628461</v>
      </c>
    </row>
    <row r="25" spans="1:10" ht="24" customHeight="1" x14ac:dyDescent="0.4">
      <c r="A25" s="28"/>
      <c r="B25" s="26"/>
      <c r="C25" s="15" t="s">
        <v>15</v>
      </c>
      <c r="D25" s="16" t="s">
        <v>14</v>
      </c>
      <c r="E25" s="19">
        <f t="shared" ref="E25" si="33">E23/E$33*100</f>
        <v>36.119402985074629</v>
      </c>
      <c r="F25" s="19">
        <f t="shared" ref="F25:H25" si="34">F23/F$33*100</f>
        <v>52.210884353741491</v>
      </c>
      <c r="G25" s="19">
        <f t="shared" si="34"/>
        <v>28.871391076115486</v>
      </c>
      <c r="H25" s="19">
        <f t="shared" si="34"/>
        <v>68.761552680221811</v>
      </c>
      <c r="I25" s="111">
        <f t="shared" ref="I25:J25" si="35">I23/I$33*100</f>
        <v>48.173913043478258</v>
      </c>
      <c r="J25" s="19">
        <f t="shared" si="35"/>
        <v>59.599528857479392</v>
      </c>
    </row>
    <row r="26" spans="1:10" ht="24" customHeight="1" x14ac:dyDescent="0.4">
      <c r="A26" s="28"/>
      <c r="B26" s="24" t="s">
        <v>19</v>
      </c>
      <c r="C26" s="13" t="s">
        <v>9</v>
      </c>
      <c r="D26" s="14" t="s">
        <v>10</v>
      </c>
      <c r="E26" s="20">
        <f t="shared" ref="E26:E27" si="36">SUM(E11,E16,E21)</f>
        <v>251</v>
      </c>
      <c r="F26" s="20">
        <f t="shared" ref="F26:H27" si="37">SUM(F11,F16,F21)</f>
        <v>382</v>
      </c>
      <c r="G26" s="20">
        <f t="shared" si="37"/>
        <v>245</v>
      </c>
      <c r="H26" s="20">
        <f t="shared" si="37"/>
        <v>777</v>
      </c>
      <c r="I26" s="112">
        <f t="shared" ref="I26:J26" si="38">SUM(I11,I16,I21)</f>
        <v>818</v>
      </c>
      <c r="J26" s="20">
        <f t="shared" si="38"/>
        <v>512</v>
      </c>
    </row>
    <row r="27" spans="1:10" ht="24" customHeight="1" x14ac:dyDescent="0.4">
      <c r="A27" s="28"/>
      <c r="B27" s="25"/>
      <c r="C27" s="13" t="s">
        <v>11</v>
      </c>
      <c r="D27" s="14" t="s">
        <v>10</v>
      </c>
      <c r="E27" s="20">
        <f t="shared" si="36"/>
        <v>60</v>
      </c>
      <c r="F27" s="20">
        <f t="shared" si="37"/>
        <v>149</v>
      </c>
      <c r="G27" s="20">
        <f t="shared" si="37"/>
        <v>80</v>
      </c>
      <c r="H27" s="20">
        <f t="shared" si="37"/>
        <v>238</v>
      </c>
      <c r="I27" s="112">
        <f t="shared" ref="I27:J27" si="39">SUM(I12,I17,I22)</f>
        <v>239</v>
      </c>
      <c r="J27" s="20">
        <f t="shared" si="39"/>
        <v>240</v>
      </c>
    </row>
    <row r="28" spans="1:10" ht="24" customHeight="1" x14ac:dyDescent="0.4">
      <c r="A28" s="28"/>
      <c r="B28" s="25"/>
      <c r="C28" s="15" t="s">
        <v>12</v>
      </c>
      <c r="D28" s="16" t="s">
        <v>10</v>
      </c>
      <c r="E28" s="18">
        <f t="shared" ref="E28" si="40">SUM(E26:E27)</f>
        <v>311</v>
      </c>
      <c r="F28" s="18">
        <f t="shared" ref="F28:H28" si="41">SUM(F26:F27)</f>
        <v>531</v>
      </c>
      <c r="G28" s="18">
        <f t="shared" si="41"/>
        <v>325</v>
      </c>
      <c r="H28" s="18">
        <f t="shared" si="41"/>
        <v>1015</v>
      </c>
      <c r="I28" s="82">
        <f t="shared" ref="I28:J28" si="42">SUM(I26:I27)</f>
        <v>1057</v>
      </c>
      <c r="J28" s="18">
        <f t="shared" si="42"/>
        <v>752</v>
      </c>
    </row>
    <row r="29" spans="1:10" ht="24" customHeight="1" x14ac:dyDescent="0.4">
      <c r="A29" s="28"/>
      <c r="B29" s="25"/>
      <c r="C29" s="15" t="s">
        <v>13</v>
      </c>
      <c r="D29" s="16" t="s">
        <v>14</v>
      </c>
      <c r="E29" s="19">
        <f t="shared" ref="E29" si="43">E27/E28*100</f>
        <v>19.292604501607716</v>
      </c>
      <c r="F29" s="19">
        <f t="shared" ref="F29:H29" si="44">F27/F28*100</f>
        <v>28.06026365348399</v>
      </c>
      <c r="G29" s="19">
        <f t="shared" si="44"/>
        <v>24.615384615384617</v>
      </c>
      <c r="H29" s="19">
        <f t="shared" si="44"/>
        <v>23.448275862068964</v>
      </c>
      <c r="I29" s="111">
        <f t="shared" ref="I29:J29" si="45">I27/I28*100</f>
        <v>22.61116367076632</v>
      </c>
      <c r="J29" s="19">
        <f t="shared" si="45"/>
        <v>31.914893617021278</v>
      </c>
    </row>
    <row r="30" spans="1:10" ht="24" customHeight="1" x14ac:dyDescent="0.4">
      <c r="A30" s="28"/>
      <c r="B30" s="26"/>
      <c r="C30" s="15" t="s">
        <v>15</v>
      </c>
      <c r="D30" s="16" t="s">
        <v>14</v>
      </c>
      <c r="E30" s="19">
        <f t="shared" ref="E30" si="46">E28/E$33*100</f>
        <v>92.835820895522389</v>
      </c>
      <c r="F30" s="19">
        <f t="shared" ref="F30:H30" si="47">F28/F$33*100</f>
        <v>90.306122448979593</v>
      </c>
      <c r="G30" s="19">
        <f t="shared" si="47"/>
        <v>85.30183727034121</v>
      </c>
      <c r="H30" s="19">
        <f t="shared" si="47"/>
        <v>93.807763401109057</v>
      </c>
      <c r="I30" s="111">
        <f t="shared" ref="I30:J30" si="48">I28/I$33*100</f>
        <v>91.913043478260875</v>
      </c>
      <c r="J30" s="19">
        <f t="shared" si="48"/>
        <v>88.574793875147222</v>
      </c>
    </row>
    <row r="31" spans="1:10" ht="24" customHeight="1" x14ac:dyDescent="0.4">
      <c r="A31" s="28"/>
      <c r="B31" s="24" t="s">
        <v>12</v>
      </c>
      <c r="C31" s="13" t="s">
        <v>9</v>
      </c>
      <c r="D31" s="14" t="s">
        <v>10</v>
      </c>
      <c r="E31" s="20">
        <f t="shared" ref="E31:E32" si="49">SUM(E6,E26)</f>
        <v>271</v>
      </c>
      <c r="F31" s="20">
        <f t="shared" ref="F31:H32" si="50">SUM(F6,F26)</f>
        <v>425</v>
      </c>
      <c r="G31" s="20">
        <f t="shared" si="50"/>
        <v>286</v>
      </c>
      <c r="H31" s="20">
        <f t="shared" si="50"/>
        <v>826</v>
      </c>
      <c r="I31" s="112">
        <f t="shared" ref="I31:J31" si="51">SUM(I6,I26)</f>
        <v>888</v>
      </c>
      <c r="J31" s="20">
        <f t="shared" si="51"/>
        <v>597</v>
      </c>
    </row>
    <row r="32" spans="1:10" ht="24" customHeight="1" x14ac:dyDescent="0.4">
      <c r="A32" s="28"/>
      <c r="B32" s="25"/>
      <c r="C32" s="13" t="s">
        <v>11</v>
      </c>
      <c r="D32" s="14" t="s">
        <v>10</v>
      </c>
      <c r="E32" s="20">
        <f t="shared" si="49"/>
        <v>64</v>
      </c>
      <c r="F32" s="20">
        <f t="shared" si="50"/>
        <v>163</v>
      </c>
      <c r="G32" s="20">
        <f t="shared" si="50"/>
        <v>95</v>
      </c>
      <c r="H32" s="20">
        <f t="shared" si="50"/>
        <v>256</v>
      </c>
      <c r="I32" s="112">
        <f t="shared" ref="I32:J32" si="52">SUM(I7,I27)</f>
        <v>262</v>
      </c>
      <c r="J32" s="20">
        <f t="shared" si="52"/>
        <v>252</v>
      </c>
    </row>
    <row r="33" spans="1:10" ht="24" customHeight="1" x14ac:dyDescent="0.4">
      <c r="A33" s="28"/>
      <c r="B33" s="25"/>
      <c r="C33" s="15" t="s">
        <v>12</v>
      </c>
      <c r="D33" s="16" t="s">
        <v>10</v>
      </c>
      <c r="E33" s="18">
        <f t="shared" ref="E33" si="53">SUM(E31:E32)</f>
        <v>335</v>
      </c>
      <c r="F33" s="18">
        <f t="shared" ref="F33:H33" si="54">SUM(F31:F32)</f>
        <v>588</v>
      </c>
      <c r="G33" s="18">
        <f t="shared" si="54"/>
        <v>381</v>
      </c>
      <c r="H33" s="18">
        <f t="shared" si="54"/>
        <v>1082</v>
      </c>
      <c r="I33" s="82">
        <f t="shared" ref="I33:J33" si="55">SUM(I31:I32)</f>
        <v>1150</v>
      </c>
      <c r="J33" s="18">
        <f t="shared" si="55"/>
        <v>849</v>
      </c>
    </row>
    <row r="34" spans="1:10" ht="24" customHeight="1" x14ac:dyDescent="0.4">
      <c r="A34" s="29"/>
      <c r="B34" s="26"/>
      <c r="C34" s="15" t="s">
        <v>13</v>
      </c>
      <c r="D34" s="16" t="s">
        <v>14</v>
      </c>
      <c r="E34" s="19">
        <f t="shared" ref="E34" si="56">E32/E33*100</f>
        <v>19.1044776119403</v>
      </c>
      <c r="F34" s="19">
        <f t="shared" ref="F34:H34" si="57">F32/F33*100</f>
        <v>27.721088435374146</v>
      </c>
      <c r="G34" s="19">
        <f t="shared" si="57"/>
        <v>24.934383202099738</v>
      </c>
      <c r="H34" s="19">
        <f t="shared" si="57"/>
        <v>23.659889094269872</v>
      </c>
      <c r="I34" s="111">
        <f t="shared" ref="I34:J34" si="58">I32/I33*100</f>
        <v>22.782608695652172</v>
      </c>
      <c r="J34" s="19">
        <f t="shared" si="58"/>
        <v>29.681978798586574</v>
      </c>
    </row>
    <row r="35" spans="1:10" ht="24" customHeight="1" x14ac:dyDescent="0.4">
      <c r="A35" s="1" t="s">
        <v>85</v>
      </c>
    </row>
    <row r="37" spans="1:10" ht="24" customHeight="1" x14ac:dyDescent="0.4">
      <c r="A37" s="73"/>
      <c r="B37" s="73" t="s">
        <v>2</v>
      </c>
      <c r="C37" s="12" t="s">
        <v>3</v>
      </c>
      <c r="D37" s="11" t="s">
        <v>4</v>
      </c>
      <c r="E37" s="56" t="s">
        <v>87</v>
      </c>
      <c r="F37" s="56" t="s">
        <v>5</v>
      </c>
      <c r="G37" s="56" t="s">
        <v>6</v>
      </c>
      <c r="H37" s="56" t="s">
        <v>7</v>
      </c>
      <c r="I37" s="56" t="s">
        <v>76</v>
      </c>
      <c r="J37" s="113" t="s">
        <v>81</v>
      </c>
    </row>
    <row r="38" spans="1:10" ht="24" customHeight="1" x14ac:dyDescent="0.4">
      <c r="A38" s="27" t="s">
        <v>33</v>
      </c>
      <c r="B38" s="24" t="s">
        <v>8</v>
      </c>
      <c r="C38" s="21" t="s">
        <v>9</v>
      </c>
      <c r="D38" s="14" t="s">
        <v>10</v>
      </c>
      <c r="E38" s="17">
        <v>28</v>
      </c>
      <c r="F38" s="17">
        <v>32</v>
      </c>
      <c r="G38" s="17">
        <v>13</v>
      </c>
      <c r="H38" s="17">
        <v>21</v>
      </c>
      <c r="I38" s="103">
        <v>25</v>
      </c>
      <c r="J38" s="17">
        <v>22</v>
      </c>
    </row>
    <row r="39" spans="1:10" ht="24" customHeight="1" x14ac:dyDescent="0.4">
      <c r="A39" s="28"/>
      <c r="B39" s="25"/>
      <c r="C39" s="21" t="s">
        <v>11</v>
      </c>
      <c r="D39" s="14" t="s">
        <v>10</v>
      </c>
      <c r="E39" s="17">
        <v>5</v>
      </c>
      <c r="F39" s="17">
        <v>12</v>
      </c>
      <c r="G39" s="17">
        <v>2</v>
      </c>
      <c r="H39" s="17">
        <v>4</v>
      </c>
      <c r="I39" s="103">
        <v>5</v>
      </c>
      <c r="J39" s="17">
        <v>4</v>
      </c>
    </row>
    <row r="40" spans="1:10" ht="24" customHeight="1" x14ac:dyDescent="0.4">
      <c r="A40" s="28"/>
      <c r="B40" s="25"/>
      <c r="C40" s="22" t="s">
        <v>12</v>
      </c>
      <c r="D40" s="16" t="s">
        <v>10</v>
      </c>
      <c r="E40" s="18">
        <f t="shared" ref="E40" si="59">SUM(E38:E39)</f>
        <v>33</v>
      </c>
      <c r="F40" s="18">
        <f t="shared" ref="F40:H40" si="60">SUM(F38:F39)</f>
        <v>44</v>
      </c>
      <c r="G40" s="18">
        <f t="shared" si="60"/>
        <v>15</v>
      </c>
      <c r="H40" s="18">
        <f t="shared" si="60"/>
        <v>25</v>
      </c>
      <c r="I40" s="82">
        <f t="shared" ref="I40:J40" si="61">SUM(I38:I39)</f>
        <v>30</v>
      </c>
      <c r="J40" s="18">
        <f t="shared" si="61"/>
        <v>26</v>
      </c>
    </row>
    <row r="41" spans="1:10" ht="24" customHeight="1" x14ac:dyDescent="0.4">
      <c r="A41" s="28"/>
      <c r="B41" s="25"/>
      <c r="C41" s="22" t="s">
        <v>13</v>
      </c>
      <c r="D41" s="16" t="s">
        <v>14</v>
      </c>
      <c r="E41" s="19">
        <f t="shared" ref="E41:J41" si="62">E39/E40*100</f>
        <v>15.151515151515152</v>
      </c>
      <c r="F41" s="19">
        <f t="shared" si="62"/>
        <v>27.27272727272727</v>
      </c>
      <c r="G41" s="19">
        <f t="shared" si="62"/>
        <v>13.333333333333334</v>
      </c>
      <c r="H41" s="19">
        <f t="shared" si="62"/>
        <v>16</v>
      </c>
      <c r="I41" s="111">
        <f t="shared" si="62"/>
        <v>16.666666666666664</v>
      </c>
      <c r="J41" s="19">
        <f t="shared" si="62"/>
        <v>15.384615384615385</v>
      </c>
    </row>
    <row r="42" spans="1:10" ht="24" customHeight="1" x14ac:dyDescent="0.4">
      <c r="A42" s="28"/>
      <c r="B42" s="26"/>
      <c r="C42" s="22" t="s">
        <v>15</v>
      </c>
      <c r="D42" s="16" t="s">
        <v>14</v>
      </c>
      <c r="E42" s="19">
        <f t="shared" ref="E42:J42" si="63">E40/E$65*100</f>
        <v>23.571428571428569</v>
      </c>
      <c r="F42" s="19">
        <f t="shared" si="63"/>
        <v>30.344827586206897</v>
      </c>
      <c r="G42" s="19">
        <f t="shared" si="63"/>
        <v>8.6206896551724146</v>
      </c>
      <c r="H42" s="19">
        <f t="shared" si="63"/>
        <v>7.2674418604651168</v>
      </c>
      <c r="I42" s="111">
        <f t="shared" si="63"/>
        <v>6.3829787234042552</v>
      </c>
      <c r="J42" s="19">
        <f t="shared" si="63"/>
        <v>4.7706422018348622</v>
      </c>
    </row>
    <row r="43" spans="1:10" ht="24" customHeight="1" x14ac:dyDescent="0.4">
      <c r="A43" s="28"/>
      <c r="B43" s="24" t="s">
        <v>16</v>
      </c>
      <c r="C43" s="21" t="s">
        <v>9</v>
      </c>
      <c r="D43" s="14" t="s">
        <v>10</v>
      </c>
      <c r="E43" s="17">
        <v>37</v>
      </c>
      <c r="F43" s="17">
        <v>34</v>
      </c>
      <c r="G43" s="17">
        <v>37</v>
      </c>
      <c r="H43" s="17">
        <v>89</v>
      </c>
      <c r="I43" s="103">
        <v>74</v>
      </c>
      <c r="J43" s="17">
        <v>65</v>
      </c>
    </row>
    <row r="44" spans="1:10" ht="24" customHeight="1" x14ac:dyDescent="0.4">
      <c r="A44" s="28"/>
      <c r="B44" s="25"/>
      <c r="C44" s="21" t="s">
        <v>11</v>
      </c>
      <c r="D44" s="14" t="s">
        <v>10</v>
      </c>
      <c r="E44" s="17">
        <v>4</v>
      </c>
      <c r="F44" s="17">
        <v>11</v>
      </c>
      <c r="G44" s="17">
        <v>16</v>
      </c>
      <c r="H44" s="17">
        <v>15</v>
      </c>
      <c r="I44" s="103">
        <v>8</v>
      </c>
      <c r="J44" s="17">
        <v>12</v>
      </c>
    </row>
    <row r="45" spans="1:10" ht="24" customHeight="1" x14ac:dyDescent="0.4">
      <c r="A45" s="28"/>
      <c r="B45" s="25"/>
      <c r="C45" s="22" t="s">
        <v>12</v>
      </c>
      <c r="D45" s="16" t="s">
        <v>10</v>
      </c>
      <c r="E45" s="18">
        <f t="shared" ref="E45" si="64">SUM(E43:E44)</f>
        <v>41</v>
      </c>
      <c r="F45" s="18">
        <f t="shared" ref="F45:H45" si="65">SUM(F43:F44)</f>
        <v>45</v>
      </c>
      <c r="G45" s="18">
        <f t="shared" si="65"/>
        <v>53</v>
      </c>
      <c r="H45" s="18">
        <f t="shared" si="65"/>
        <v>104</v>
      </c>
      <c r="I45" s="82">
        <f t="shared" ref="I45:J45" si="66">SUM(I43:I44)</f>
        <v>82</v>
      </c>
      <c r="J45" s="18">
        <f t="shared" si="66"/>
        <v>77</v>
      </c>
    </row>
    <row r="46" spans="1:10" ht="24" customHeight="1" x14ac:dyDescent="0.4">
      <c r="A46" s="28"/>
      <c r="B46" s="25"/>
      <c r="C46" s="22" t="s">
        <v>13</v>
      </c>
      <c r="D46" s="16" t="s">
        <v>14</v>
      </c>
      <c r="E46" s="19">
        <f t="shared" ref="E46" si="67">E44/E45*100</f>
        <v>9.7560975609756095</v>
      </c>
      <c r="F46" s="19">
        <f t="shared" ref="F46:H46" si="68">F44/F45*100</f>
        <v>24.444444444444443</v>
      </c>
      <c r="G46" s="19">
        <f t="shared" si="68"/>
        <v>30.188679245283019</v>
      </c>
      <c r="H46" s="19">
        <f t="shared" si="68"/>
        <v>14.423076923076922</v>
      </c>
      <c r="I46" s="111">
        <f t="shared" ref="I46:J46" si="69">I44/I45*100</f>
        <v>9.7560975609756095</v>
      </c>
      <c r="J46" s="19">
        <f t="shared" si="69"/>
        <v>15.584415584415584</v>
      </c>
    </row>
    <row r="47" spans="1:10" ht="24" customHeight="1" x14ac:dyDescent="0.4">
      <c r="A47" s="28"/>
      <c r="B47" s="26"/>
      <c r="C47" s="22" t="s">
        <v>15</v>
      </c>
      <c r="D47" s="16" t="s">
        <v>14</v>
      </c>
      <c r="E47" s="19">
        <f t="shared" ref="E47" si="70">E45/E$65*100</f>
        <v>29.285714285714288</v>
      </c>
      <c r="F47" s="19">
        <f t="shared" ref="F47:H47" si="71">F45/F$65*100</f>
        <v>31.03448275862069</v>
      </c>
      <c r="G47" s="19">
        <f t="shared" si="71"/>
        <v>30.459770114942529</v>
      </c>
      <c r="H47" s="19">
        <f t="shared" si="71"/>
        <v>30.232558139534881</v>
      </c>
      <c r="I47" s="111">
        <f t="shared" ref="I47:J47" si="72">I45/I$65*100</f>
        <v>17.446808510638299</v>
      </c>
      <c r="J47" s="19">
        <f t="shared" si="72"/>
        <v>14.128440366972479</v>
      </c>
    </row>
    <row r="48" spans="1:10" ht="24" customHeight="1" x14ac:dyDescent="0.4">
      <c r="A48" s="28"/>
      <c r="B48" s="24" t="s">
        <v>17</v>
      </c>
      <c r="C48" s="21" t="s">
        <v>9</v>
      </c>
      <c r="D48" s="14" t="s">
        <v>10</v>
      </c>
      <c r="E48" s="17">
        <v>22</v>
      </c>
      <c r="F48" s="17">
        <v>18</v>
      </c>
      <c r="G48" s="17">
        <v>9</v>
      </c>
      <c r="H48" s="17">
        <v>17</v>
      </c>
      <c r="I48" s="103">
        <v>30</v>
      </c>
      <c r="J48" s="17">
        <v>32</v>
      </c>
    </row>
    <row r="49" spans="1:10" ht="24" customHeight="1" x14ac:dyDescent="0.4">
      <c r="A49" s="28"/>
      <c r="B49" s="25"/>
      <c r="C49" s="21" t="s">
        <v>11</v>
      </c>
      <c r="D49" s="14" t="s">
        <v>10</v>
      </c>
      <c r="E49" s="17">
        <v>7</v>
      </c>
      <c r="F49" s="17">
        <v>1</v>
      </c>
      <c r="G49" s="17">
        <v>4</v>
      </c>
      <c r="H49" s="17">
        <v>6</v>
      </c>
      <c r="I49" s="103">
        <v>3</v>
      </c>
      <c r="J49" s="17">
        <v>7</v>
      </c>
    </row>
    <row r="50" spans="1:10" ht="24" customHeight="1" x14ac:dyDescent="0.4">
      <c r="A50" s="28"/>
      <c r="B50" s="25"/>
      <c r="C50" s="22" t="s">
        <v>12</v>
      </c>
      <c r="D50" s="16" t="s">
        <v>10</v>
      </c>
      <c r="E50" s="18">
        <f t="shared" ref="E50" si="73">SUM(E48:E49)</f>
        <v>29</v>
      </c>
      <c r="F50" s="18">
        <f t="shared" ref="F50:H50" si="74">SUM(F48:F49)</f>
        <v>19</v>
      </c>
      <c r="G50" s="18">
        <f t="shared" si="74"/>
        <v>13</v>
      </c>
      <c r="H50" s="18">
        <f t="shared" si="74"/>
        <v>23</v>
      </c>
      <c r="I50" s="82">
        <f t="shared" ref="I50:J50" si="75">SUM(I48:I49)</f>
        <v>33</v>
      </c>
      <c r="J50" s="18">
        <f t="shared" si="75"/>
        <v>39</v>
      </c>
    </row>
    <row r="51" spans="1:10" ht="24" customHeight="1" x14ac:dyDescent="0.4">
      <c r="A51" s="28"/>
      <c r="B51" s="25"/>
      <c r="C51" s="22" t="s">
        <v>13</v>
      </c>
      <c r="D51" s="16" t="s">
        <v>14</v>
      </c>
      <c r="E51" s="19">
        <f t="shared" ref="E51" si="76">E49/E50*100</f>
        <v>24.137931034482758</v>
      </c>
      <c r="F51" s="19">
        <f t="shared" ref="F51:H51" si="77">F49/F50*100</f>
        <v>5.2631578947368416</v>
      </c>
      <c r="G51" s="19">
        <f t="shared" si="77"/>
        <v>30.76923076923077</v>
      </c>
      <c r="H51" s="19">
        <f t="shared" si="77"/>
        <v>26.086956521739129</v>
      </c>
      <c r="I51" s="111">
        <f t="shared" ref="I51:J51" si="78">I49/I50*100</f>
        <v>9.0909090909090917</v>
      </c>
      <c r="J51" s="19">
        <f t="shared" si="78"/>
        <v>17.948717948717949</v>
      </c>
    </row>
    <row r="52" spans="1:10" ht="24" customHeight="1" x14ac:dyDescent="0.4">
      <c r="A52" s="28"/>
      <c r="B52" s="26"/>
      <c r="C52" s="22" t="s">
        <v>15</v>
      </c>
      <c r="D52" s="16" t="s">
        <v>14</v>
      </c>
      <c r="E52" s="19">
        <f t="shared" ref="E52" si="79">E50/E$65*100</f>
        <v>20.714285714285715</v>
      </c>
      <c r="F52" s="19">
        <f t="shared" ref="F52:H52" si="80">F50/F$65*100</f>
        <v>13.103448275862069</v>
      </c>
      <c r="G52" s="19">
        <f t="shared" si="80"/>
        <v>7.4712643678160928</v>
      </c>
      <c r="H52" s="19">
        <f t="shared" si="80"/>
        <v>6.6860465116279064</v>
      </c>
      <c r="I52" s="111">
        <f t="shared" ref="I52:J52" si="81">I50/I$65*100</f>
        <v>7.0212765957446814</v>
      </c>
      <c r="J52" s="19">
        <f t="shared" si="81"/>
        <v>7.1559633027522942</v>
      </c>
    </row>
    <row r="53" spans="1:10" ht="24" customHeight="1" x14ac:dyDescent="0.4">
      <c r="A53" s="28"/>
      <c r="B53" s="24" t="s">
        <v>18</v>
      </c>
      <c r="C53" s="21" t="s">
        <v>9</v>
      </c>
      <c r="D53" s="14" t="s">
        <v>10</v>
      </c>
      <c r="E53" s="17">
        <v>32</v>
      </c>
      <c r="F53" s="17">
        <v>29</v>
      </c>
      <c r="G53" s="17">
        <v>84</v>
      </c>
      <c r="H53" s="17">
        <v>144</v>
      </c>
      <c r="I53" s="103">
        <v>247</v>
      </c>
      <c r="J53" s="17">
        <v>284</v>
      </c>
    </row>
    <row r="54" spans="1:10" ht="24" customHeight="1" x14ac:dyDescent="0.4">
      <c r="A54" s="28"/>
      <c r="B54" s="25"/>
      <c r="C54" s="21" t="s">
        <v>11</v>
      </c>
      <c r="D54" s="14" t="s">
        <v>10</v>
      </c>
      <c r="E54" s="17">
        <v>5</v>
      </c>
      <c r="F54" s="17">
        <v>8</v>
      </c>
      <c r="G54" s="17">
        <v>9</v>
      </c>
      <c r="H54" s="17">
        <v>48</v>
      </c>
      <c r="I54" s="103">
        <v>78</v>
      </c>
      <c r="J54" s="17">
        <v>119</v>
      </c>
    </row>
    <row r="55" spans="1:10" ht="24" customHeight="1" x14ac:dyDescent="0.4">
      <c r="A55" s="28"/>
      <c r="B55" s="25"/>
      <c r="C55" s="22" t="s">
        <v>12</v>
      </c>
      <c r="D55" s="16" t="s">
        <v>10</v>
      </c>
      <c r="E55" s="18">
        <f t="shared" ref="E55" si="82">SUM(E53:E54)</f>
        <v>37</v>
      </c>
      <c r="F55" s="18">
        <f t="shared" ref="F55:H55" si="83">SUM(F53:F54)</f>
        <v>37</v>
      </c>
      <c r="G55" s="18">
        <f t="shared" si="83"/>
        <v>93</v>
      </c>
      <c r="H55" s="18">
        <f t="shared" si="83"/>
        <v>192</v>
      </c>
      <c r="I55" s="82">
        <f t="shared" ref="I55:J55" si="84">SUM(I53:I54)</f>
        <v>325</v>
      </c>
      <c r="J55" s="18">
        <f t="shared" si="84"/>
        <v>403</v>
      </c>
    </row>
    <row r="56" spans="1:10" ht="24" customHeight="1" x14ac:dyDescent="0.4">
      <c r="A56" s="28"/>
      <c r="B56" s="25"/>
      <c r="C56" s="22" t="s">
        <v>13</v>
      </c>
      <c r="D56" s="16" t="s">
        <v>14</v>
      </c>
      <c r="E56" s="19">
        <f t="shared" ref="E56" si="85">E54/E55*100</f>
        <v>13.513513513513514</v>
      </c>
      <c r="F56" s="19">
        <f t="shared" ref="F56:H56" si="86">F54/F55*100</f>
        <v>21.621621621621621</v>
      </c>
      <c r="G56" s="19">
        <f t="shared" si="86"/>
        <v>9.67741935483871</v>
      </c>
      <c r="H56" s="19">
        <f t="shared" si="86"/>
        <v>25</v>
      </c>
      <c r="I56" s="111">
        <f t="shared" ref="I56:J56" si="87">I54/I55*100</f>
        <v>24</v>
      </c>
      <c r="J56" s="19">
        <f t="shared" si="87"/>
        <v>29.528535980148884</v>
      </c>
    </row>
    <row r="57" spans="1:10" ht="24" customHeight="1" x14ac:dyDescent="0.4">
      <c r="A57" s="28"/>
      <c r="B57" s="26"/>
      <c r="C57" s="22" t="s">
        <v>15</v>
      </c>
      <c r="D57" s="16" t="s">
        <v>14</v>
      </c>
      <c r="E57" s="19">
        <f t="shared" ref="E57" si="88">E55/E$65*100</f>
        <v>26.428571428571431</v>
      </c>
      <c r="F57" s="19">
        <f t="shared" ref="F57:H57" si="89">F55/F$65*100</f>
        <v>25.517241379310345</v>
      </c>
      <c r="G57" s="19">
        <f t="shared" si="89"/>
        <v>53.448275862068961</v>
      </c>
      <c r="H57" s="19">
        <f t="shared" si="89"/>
        <v>55.813953488372093</v>
      </c>
      <c r="I57" s="111">
        <f t="shared" ref="I57:J57" si="90">I55/I$65*100</f>
        <v>69.148936170212778</v>
      </c>
      <c r="J57" s="19">
        <f t="shared" si="90"/>
        <v>73.944954128440372</v>
      </c>
    </row>
    <row r="58" spans="1:10" ht="24" customHeight="1" x14ac:dyDescent="0.4">
      <c r="A58" s="28"/>
      <c r="B58" s="24" t="s">
        <v>19</v>
      </c>
      <c r="C58" s="21" t="s">
        <v>9</v>
      </c>
      <c r="D58" s="14" t="s">
        <v>10</v>
      </c>
      <c r="E58" s="20">
        <f t="shared" ref="E58:E59" si="91">SUM(E43,E48,E53)</f>
        <v>91</v>
      </c>
      <c r="F58" s="20">
        <f t="shared" ref="F58:H59" si="92">SUM(F43,F48,F53)</f>
        <v>81</v>
      </c>
      <c r="G58" s="20">
        <f t="shared" si="92"/>
        <v>130</v>
      </c>
      <c r="H58" s="20">
        <f t="shared" si="92"/>
        <v>250</v>
      </c>
      <c r="I58" s="112">
        <f t="shared" ref="I58:J58" si="93">SUM(I43,I48,I53)</f>
        <v>351</v>
      </c>
      <c r="J58" s="20">
        <f t="shared" si="93"/>
        <v>381</v>
      </c>
    </row>
    <row r="59" spans="1:10" ht="24" customHeight="1" x14ac:dyDescent="0.4">
      <c r="A59" s="28"/>
      <c r="B59" s="25"/>
      <c r="C59" s="21" t="s">
        <v>11</v>
      </c>
      <c r="D59" s="14" t="s">
        <v>10</v>
      </c>
      <c r="E59" s="20">
        <f t="shared" si="91"/>
        <v>16</v>
      </c>
      <c r="F59" s="20">
        <f t="shared" si="92"/>
        <v>20</v>
      </c>
      <c r="G59" s="20">
        <f t="shared" si="92"/>
        <v>29</v>
      </c>
      <c r="H59" s="20">
        <f t="shared" si="92"/>
        <v>69</v>
      </c>
      <c r="I59" s="112">
        <f t="shared" ref="I59:J59" si="94">SUM(I44,I49,I54)</f>
        <v>89</v>
      </c>
      <c r="J59" s="20">
        <f t="shared" si="94"/>
        <v>138</v>
      </c>
    </row>
    <row r="60" spans="1:10" ht="24" customHeight="1" x14ac:dyDescent="0.4">
      <c r="A60" s="28"/>
      <c r="B60" s="25"/>
      <c r="C60" s="22" t="s">
        <v>12</v>
      </c>
      <c r="D60" s="16" t="s">
        <v>10</v>
      </c>
      <c r="E60" s="18">
        <f t="shared" ref="E60" si="95">SUM(E58:E59)</f>
        <v>107</v>
      </c>
      <c r="F60" s="18">
        <f t="shared" ref="F60:H60" si="96">SUM(F58:F59)</f>
        <v>101</v>
      </c>
      <c r="G60" s="18">
        <f t="shared" si="96"/>
        <v>159</v>
      </c>
      <c r="H60" s="18">
        <f t="shared" si="96"/>
        <v>319</v>
      </c>
      <c r="I60" s="82">
        <f t="shared" ref="I60:J60" si="97">SUM(I58:I59)</f>
        <v>440</v>
      </c>
      <c r="J60" s="18">
        <f t="shared" si="97"/>
        <v>519</v>
      </c>
    </row>
    <row r="61" spans="1:10" ht="24" customHeight="1" x14ac:dyDescent="0.4">
      <c r="A61" s="28"/>
      <c r="B61" s="25"/>
      <c r="C61" s="22" t="s">
        <v>13</v>
      </c>
      <c r="D61" s="16" t="s">
        <v>14</v>
      </c>
      <c r="E61" s="19">
        <f t="shared" ref="E61" si="98">E59/E60*100</f>
        <v>14.953271028037381</v>
      </c>
      <c r="F61" s="19">
        <f t="shared" ref="F61:H61" si="99">F59/F60*100</f>
        <v>19.801980198019802</v>
      </c>
      <c r="G61" s="19">
        <f t="shared" si="99"/>
        <v>18.238993710691823</v>
      </c>
      <c r="H61" s="19">
        <f t="shared" si="99"/>
        <v>21.630094043887148</v>
      </c>
      <c r="I61" s="111">
        <f t="shared" ref="I61:J61" si="100">I59/I60*100</f>
        <v>20.227272727272727</v>
      </c>
      <c r="J61" s="19">
        <f t="shared" si="100"/>
        <v>26.589595375722542</v>
      </c>
    </row>
    <row r="62" spans="1:10" ht="24" customHeight="1" x14ac:dyDescent="0.4">
      <c r="A62" s="28"/>
      <c r="B62" s="26"/>
      <c r="C62" s="22" t="s">
        <v>15</v>
      </c>
      <c r="D62" s="16" t="s">
        <v>14</v>
      </c>
      <c r="E62" s="19">
        <f t="shared" ref="E62" si="101">E60/E$65*100</f>
        <v>76.428571428571416</v>
      </c>
      <c r="F62" s="19">
        <f t="shared" ref="F62:H62" si="102">F60/F$65*100</f>
        <v>69.655172413793096</v>
      </c>
      <c r="G62" s="19">
        <f t="shared" si="102"/>
        <v>91.379310344827587</v>
      </c>
      <c r="H62" s="19">
        <f t="shared" si="102"/>
        <v>92.732558139534888</v>
      </c>
      <c r="I62" s="111">
        <f t="shared" ref="I62:J62" si="103">I60/I$65*100</f>
        <v>93.61702127659575</v>
      </c>
      <c r="J62" s="19">
        <f t="shared" si="103"/>
        <v>95.22935779816514</v>
      </c>
    </row>
    <row r="63" spans="1:10" ht="24" customHeight="1" x14ac:dyDescent="0.4">
      <c r="A63" s="28"/>
      <c r="B63" s="24" t="s">
        <v>12</v>
      </c>
      <c r="C63" s="21" t="s">
        <v>9</v>
      </c>
      <c r="D63" s="14" t="s">
        <v>10</v>
      </c>
      <c r="E63" s="20">
        <f t="shared" ref="E63:E64" si="104">SUM(E38,E58)</f>
        <v>119</v>
      </c>
      <c r="F63" s="20">
        <f t="shared" ref="F63:H64" si="105">SUM(F38,F58)</f>
        <v>113</v>
      </c>
      <c r="G63" s="20">
        <f t="shared" si="105"/>
        <v>143</v>
      </c>
      <c r="H63" s="20">
        <f t="shared" si="105"/>
        <v>271</v>
      </c>
      <c r="I63" s="112">
        <f t="shared" ref="I63:J63" si="106">SUM(I38,I58)</f>
        <v>376</v>
      </c>
      <c r="J63" s="20">
        <f t="shared" si="106"/>
        <v>403</v>
      </c>
    </row>
    <row r="64" spans="1:10" ht="24" customHeight="1" x14ac:dyDescent="0.4">
      <c r="A64" s="28"/>
      <c r="B64" s="25"/>
      <c r="C64" s="21" t="s">
        <v>11</v>
      </c>
      <c r="D64" s="14" t="s">
        <v>10</v>
      </c>
      <c r="E64" s="20">
        <f t="shared" si="104"/>
        <v>21</v>
      </c>
      <c r="F64" s="20">
        <f t="shared" si="105"/>
        <v>32</v>
      </c>
      <c r="G64" s="20">
        <f t="shared" si="105"/>
        <v>31</v>
      </c>
      <c r="H64" s="20">
        <f t="shared" si="105"/>
        <v>73</v>
      </c>
      <c r="I64" s="112">
        <f t="shared" ref="I64:J64" si="107">SUM(I39,I59)</f>
        <v>94</v>
      </c>
      <c r="J64" s="20">
        <f t="shared" si="107"/>
        <v>142</v>
      </c>
    </row>
    <row r="65" spans="1:10" ht="24" customHeight="1" x14ac:dyDescent="0.4">
      <c r="A65" s="28"/>
      <c r="B65" s="25"/>
      <c r="C65" s="52" t="s">
        <v>65</v>
      </c>
      <c r="D65" s="16" t="s">
        <v>10</v>
      </c>
      <c r="E65" s="18">
        <f t="shared" ref="E65" si="108">SUM(E63:E64)</f>
        <v>140</v>
      </c>
      <c r="F65" s="18">
        <f t="shared" ref="F65:H65" si="109">SUM(F63:F64)</f>
        <v>145</v>
      </c>
      <c r="G65" s="18">
        <f t="shared" si="109"/>
        <v>174</v>
      </c>
      <c r="H65" s="18">
        <f t="shared" si="109"/>
        <v>344</v>
      </c>
      <c r="I65" s="82">
        <f t="shared" ref="I65:J65" si="110">SUM(I63:I64)</f>
        <v>470</v>
      </c>
      <c r="J65" s="18">
        <f t="shared" si="110"/>
        <v>545</v>
      </c>
    </row>
    <row r="66" spans="1:10" ht="24" customHeight="1" x14ac:dyDescent="0.4">
      <c r="A66" s="28"/>
      <c r="B66" s="26"/>
      <c r="C66" s="22" t="s">
        <v>13</v>
      </c>
      <c r="D66" s="16" t="s">
        <v>14</v>
      </c>
      <c r="E66" s="19">
        <f t="shared" ref="E66" si="111">E64/E65*100</f>
        <v>15</v>
      </c>
      <c r="F66" s="19">
        <f t="shared" ref="F66:H66" si="112">F64/F65*100</f>
        <v>22.068965517241381</v>
      </c>
      <c r="G66" s="19">
        <f t="shared" si="112"/>
        <v>17.816091954022991</v>
      </c>
      <c r="H66" s="19">
        <f t="shared" si="112"/>
        <v>21.220930232558139</v>
      </c>
      <c r="I66" s="111">
        <f t="shared" ref="I66:J66" si="113">I64/I65*100</f>
        <v>20</v>
      </c>
      <c r="J66" s="19">
        <f t="shared" si="113"/>
        <v>26.055045871559635</v>
      </c>
    </row>
    <row r="67" spans="1:10" ht="24" customHeight="1" x14ac:dyDescent="0.4">
      <c r="A67" s="28"/>
      <c r="B67" s="24" t="s">
        <v>34</v>
      </c>
      <c r="C67" s="21" t="s">
        <v>9</v>
      </c>
      <c r="D67" s="14" t="s">
        <v>14</v>
      </c>
      <c r="E67" s="57">
        <f>E63/3705*100</f>
        <v>3.2118758434547909</v>
      </c>
      <c r="F67" s="57">
        <f>F63/3827*100</f>
        <v>2.9527044682518944</v>
      </c>
      <c r="G67" s="57">
        <f>G63/4108*100</f>
        <v>3.481012658227848</v>
      </c>
      <c r="H67" s="57">
        <f>H63/4242*100</f>
        <v>6.3884959924563889</v>
      </c>
      <c r="I67" s="114">
        <f>I63/4739*100</f>
        <v>7.9341633255961179</v>
      </c>
      <c r="J67" s="57">
        <v>7.76</v>
      </c>
    </row>
    <row r="68" spans="1:10" ht="24" customHeight="1" x14ac:dyDescent="0.4">
      <c r="A68" s="28"/>
      <c r="B68" s="25"/>
      <c r="C68" s="21" t="s">
        <v>11</v>
      </c>
      <c r="D68" s="14" t="s">
        <v>14</v>
      </c>
      <c r="E68" s="57">
        <f>E64/752*100</f>
        <v>2.7925531914893615</v>
      </c>
      <c r="F68" s="57">
        <f>F64/803*100</f>
        <v>3.9850560398505603</v>
      </c>
      <c r="G68" s="57">
        <f>G64/940*100</f>
        <v>3.2978723404255317</v>
      </c>
      <c r="H68" s="57">
        <f>H64/1019*100</f>
        <v>7.1638861629048094</v>
      </c>
      <c r="I68" s="114">
        <f>I64/1202*100</f>
        <v>7.8202995008319469</v>
      </c>
      <c r="J68" s="57">
        <f>J64/1350*100</f>
        <v>10.518518518518519</v>
      </c>
    </row>
    <row r="69" spans="1:10" ht="24" customHeight="1" x14ac:dyDescent="0.4">
      <c r="A69" s="29"/>
      <c r="B69" s="26"/>
      <c r="C69" s="22" t="s">
        <v>12</v>
      </c>
      <c r="D69" s="16" t="s">
        <v>14</v>
      </c>
      <c r="E69" s="58">
        <f>E65/4457*100</f>
        <v>3.141126318151223</v>
      </c>
      <c r="F69" s="58">
        <f>F65/4630*100</f>
        <v>3.1317494600431961</v>
      </c>
      <c r="G69" s="58">
        <f>G65/5048*100</f>
        <v>3.4469096671949284</v>
      </c>
      <c r="H69" s="58">
        <f>H65/5261*100</f>
        <v>6.5386808591522527</v>
      </c>
      <c r="I69" s="115">
        <f>I65/5941*100</f>
        <v>7.9111260730516744</v>
      </c>
      <c r="J69" s="58">
        <f>J65/6544*100</f>
        <v>8.3282396088019564</v>
      </c>
    </row>
    <row r="70" spans="1:10" ht="75.75" customHeight="1" x14ac:dyDescent="0.4">
      <c r="A70" s="133" t="s">
        <v>86</v>
      </c>
      <c r="B70" s="133"/>
      <c r="C70" s="133"/>
      <c r="D70" s="133"/>
      <c r="E70" s="133"/>
      <c r="F70" s="133"/>
      <c r="G70" s="133"/>
      <c r="H70" s="133"/>
      <c r="I70" s="133"/>
    </row>
    <row r="71" spans="1:10" ht="24" customHeight="1" x14ac:dyDescent="0.4">
      <c r="A71" s="4"/>
      <c r="B71" s="4"/>
      <c r="C71" s="4"/>
      <c r="D71" s="4"/>
      <c r="E71" s="4"/>
      <c r="F71" s="4"/>
      <c r="G71" s="4"/>
      <c r="H71" s="4"/>
    </row>
  </sheetData>
  <mergeCells count="1">
    <mergeCell ref="A70:I70"/>
  </mergeCells>
  <phoneticPr fontId="1"/>
  <pageMargins left="0.7" right="0.7" top="0.75" bottom="0.75" header="0.3" footer="0.3"/>
  <pageSetup paperSize="9" scale="6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9CAED-AF81-4F34-B9D5-4583FD4365FD}">
  <sheetPr>
    <pageSetUpPr fitToPage="1"/>
  </sheetPr>
  <dimension ref="A1:R93"/>
  <sheetViews>
    <sheetView showGridLines="0" tabSelected="1" topLeftCell="A27" zoomScaleNormal="100" workbookViewId="0">
      <selection activeCell="E6" sqref="E6:J25"/>
    </sheetView>
  </sheetViews>
  <sheetFormatPr defaultColWidth="9" defaultRowHeight="24" customHeight="1" x14ac:dyDescent="0.4"/>
  <cols>
    <col min="1" max="1" width="24.125" style="1" customWidth="1"/>
    <col min="2" max="2" width="24.625" style="1" customWidth="1"/>
    <col min="3" max="3" width="10.625" style="2" customWidth="1"/>
    <col min="4" max="4" width="8.625" style="1" customWidth="1"/>
    <col min="5" max="10" width="10.625" style="1" customWidth="1"/>
    <col min="11" max="16384" width="9" style="1"/>
  </cols>
  <sheetData>
    <row r="1" spans="1:10" s="5" customFormat="1" ht="32.65" customHeight="1" thickBot="1" x14ac:dyDescent="0.45">
      <c r="A1" s="32" t="s">
        <v>75</v>
      </c>
      <c r="B1" s="33"/>
      <c r="C1" s="6"/>
      <c r="D1" s="33"/>
      <c r="E1" s="33"/>
      <c r="F1" s="33"/>
      <c r="G1" s="33"/>
      <c r="H1" s="33"/>
      <c r="I1" s="33"/>
      <c r="J1" s="33"/>
    </row>
    <row r="2" spans="1:10" ht="24" customHeight="1" x14ac:dyDescent="0.4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ht="24" customHeight="1" x14ac:dyDescent="0.4">
      <c r="A3" s="7" t="s">
        <v>35</v>
      </c>
      <c r="B3" s="7"/>
      <c r="C3" s="53"/>
      <c r="D3" s="53"/>
      <c r="E3" s="53"/>
      <c r="F3" s="53"/>
      <c r="G3" s="53"/>
      <c r="H3" s="53"/>
      <c r="I3" s="53"/>
      <c r="J3" s="53"/>
    </row>
    <row r="4" spans="1:10" ht="9.9499999999999993" customHeight="1" x14ac:dyDescent="0.4"/>
    <row r="5" spans="1:10" ht="24" customHeight="1" x14ac:dyDescent="0.4">
      <c r="A5" s="56"/>
      <c r="B5" s="72" t="s">
        <v>2</v>
      </c>
      <c r="C5" s="30"/>
      <c r="D5" s="11" t="s">
        <v>4</v>
      </c>
      <c r="E5" s="56" t="s">
        <v>87</v>
      </c>
      <c r="F5" s="56" t="s">
        <v>5</v>
      </c>
      <c r="G5" s="56" t="s">
        <v>6</v>
      </c>
      <c r="H5" s="56" t="s">
        <v>7</v>
      </c>
      <c r="I5" s="56" t="s">
        <v>76</v>
      </c>
      <c r="J5" s="56" t="s">
        <v>81</v>
      </c>
    </row>
    <row r="6" spans="1:10" ht="24" customHeight="1" x14ac:dyDescent="0.4">
      <c r="A6" s="23" t="s">
        <v>71</v>
      </c>
      <c r="B6" s="66" t="s">
        <v>79</v>
      </c>
      <c r="C6" s="52"/>
      <c r="D6" s="70" t="s">
        <v>10</v>
      </c>
      <c r="E6" s="29">
        <v>33</v>
      </c>
      <c r="F6" s="29">
        <v>54</v>
      </c>
      <c r="G6" s="29">
        <v>60</v>
      </c>
      <c r="H6" s="29">
        <v>74</v>
      </c>
      <c r="I6" s="116">
        <v>44</v>
      </c>
      <c r="J6" s="29">
        <v>50</v>
      </c>
    </row>
    <row r="7" spans="1:10" ht="63.95" customHeight="1" x14ac:dyDescent="0.4">
      <c r="A7" s="23" t="s">
        <v>70</v>
      </c>
      <c r="B7" s="137" t="s">
        <v>77</v>
      </c>
      <c r="C7" s="138"/>
      <c r="D7" s="52" t="s">
        <v>14</v>
      </c>
      <c r="E7" s="57">
        <v>2.48</v>
      </c>
      <c r="F7" s="57">
        <v>2.66</v>
      </c>
      <c r="G7" s="57">
        <v>2.79</v>
      </c>
      <c r="H7" s="57">
        <v>2.83</v>
      </c>
      <c r="I7" s="114">
        <v>2.91</v>
      </c>
      <c r="J7" s="57">
        <v>2.84</v>
      </c>
    </row>
    <row r="8" spans="1:10" ht="24" customHeight="1" x14ac:dyDescent="0.4">
      <c r="A8" s="65" t="s">
        <v>36</v>
      </c>
      <c r="B8" s="67"/>
      <c r="C8" s="22"/>
      <c r="D8" s="52" t="s">
        <v>14</v>
      </c>
      <c r="E8" s="58">
        <v>2.2000000000000002</v>
      </c>
      <c r="F8" s="58">
        <v>2.2000000000000002</v>
      </c>
      <c r="G8" s="58">
        <v>2.2000000000000002</v>
      </c>
      <c r="H8" s="58">
        <v>2.2999999999999998</v>
      </c>
      <c r="I8" s="115">
        <v>2.2999999999999998</v>
      </c>
      <c r="J8" s="58">
        <v>2.2999999999999998</v>
      </c>
    </row>
    <row r="9" spans="1:10" ht="24" customHeight="1" x14ac:dyDescent="0.4">
      <c r="A9" s="65" t="s">
        <v>37</v>
      </c>
      <c r="B9" s="67"/>
      <c r="C9" s="22"/>
      <c r="D9" s="52" t="s">
        <v>14</v>
      </c>
      <c r="E9" s="58">
        <v>2.0499999999999998</v>
      </c>
      <c r="F9" s="58">
        <v>2.11</v>
      </c>
      <c r="G9" s="58">
        <v>2.15</v>
      </c>
      <c r="H9" s="58">
        <v>2.2000000000000002</v>
      </c>
      <c r="I9" s="115">
        <v>2.25</v>
      </c>
      <c r="J9" s="58">
        <v>2.33</v>
      </c>
    </row>
    <row r="10" spans="1:10" ht="24" customHeight="1" x14ac:dyDescent="0.4">
      <c r="A10" s="27" t="s">
        <v>38</v>
      </c>
      <c r="B10" s="40" t="s">
        <v>79</v>
      </c>
      <c r="C10" s="69" t="s">
        <v>9</v>
      </c>
      <c r="D10" s="14" t="s">
        <v>10</v>
      </c>
      <c r="E10" s="59">
        <v>1</v>
      </c>
      <c r="F10" s="59">
        <v>4</v>
      </c>
      <c r="G10" s="59">
        <v>2</v>
      </c>
      <c r="H10" s="59">
        <v>4</v>
      </c>
      <c r="I10" s="117">
        <v>7</v>
      </c>
      <c r="J10" s="59">
        <v>17</v>
      </c>
    </row>
    <row r="11" spans="1:10" ht="24" customHeight="1" x14ac:dyDescent="0.4">
      <c r="A11" s="28"/>
      <c r="B11" s="25"/>
      <c r="C11" s="13" t="s">
        <v>11</v>
      </c>
      <c r="D11" s="14" t="s">
        <v>10</v>
      </c>
      <c r="E11" s="59">
        <v>31</v>
      </c>
      <c r="F11" s="59">
        <v>25</v>
      </c>
      <c r="G11" s="59">
        <v>27</v>
      </c>
      <c r="H11" s="59">
        <v>24</v>
      </c>
      <c r="I11" s="117">
        <v>20</v>
      </c>
      <c r="J11" s="59">
        <v>24</v>
      </c>
    </row>
    <row r="12" spans="1:10" ht="24" customHeight="1" x14ac:dyDescent="0.4">
      <c r="A12" s="29"/>
      <c r="B12" s="26"/>
      <c r="C12" s="15" t="s">
        <v>12</v>
      </c>
      <c r="D12" s="15" t="s">
        <v>10</v>
      </c>
      <c r="E12" s="60">
        <v>32</v>
      </c>
      <c r="F12" s="60">
        <v>29</v>
      </c>
      <c r="G12" s="60">
        <v>29</v>
      </c>
      <c r="H12" s="60">
        <v>28</v>
      </c>
      <c r="I12" s="118">
        <v>27</v>
      </c>
      <c r="J12" s="60">
        <v>41</v>
      </c>
    </row>
    <row r="13" spans="1:10" ht="24" customHeight="1" x14ac:dyDescent="0.4">
      <c r="A13" s="27" t="s">
        <v>39</v>
      </c>
      <c r="B13" s="40" t="s">
        <v>79</v>
      </c>
      <c r="C13" s="13" t="s">
        <v>9</v>
      </c>
      <c r="D13" s="14" t="s">
        <v>10</v>
      </c>
      <c r="E13" s="59">
        <v>1</v>
      </c>
      <c r="F13" s="59">
        <v>2</v>
      </c>
      <c r="G13" s="59">
        <v>3</v>
      </c>
      <c r="H13" s="59">
        <v>3</v>
      </c>
      <c r="I13" s="117">
        <v>2</v>
      </c>
      <c r="J13" s="59">
        <v>3</v>
      </c>
    </row>
    <row r="14" spans="1:10" ht="24" customHeight="1" x14ac:dyDescent="0.4">
      <c r="A14" s="28"/>
      <c r="B14" s="25"/>
      <c r="C14" s="13" t="s">
        <v>11</v>
      </c>
      <c r="D14" s="14" t="s">
        <v>10</v>
      </c>
      <c r="E14" s="59">
        <v>60</v>
      </c>
      <c r="F14" s="59">
        <v>71</v>
      </c>
      <c r="G14" s="59">
        <v>76</v>
      </c>
      <c r="H14" s="59">
        <v>75</v>
      </c>
      <c r="I14" s="117">
        <v>76</v>
      </c>
      <c r="J14" s="59">
        <v>78</v>
      </c>
    </row>
    <row r="15" spans="1:10" ht="24" customHeight="1" x14ac:dyDescent="0.4">
      <c r="A15" s="29"/>
      <c r="B15" s="26"/>
      <c r="C15" s="15" t="s">
        <v>12</v>
      </c>
      <c r="D15" s="15" t="s">
        <v>10</v>
      </c>
      <c r="E15" s="60">
        <v>61</v>
      </c>
      <c r="F15" s="60">
        <v>73</v>
      </c>
      <c r="G15" s="60">
        <v>79</v>
      </c>
      <c r="H15" s="60">
        <v>78</v>
      </c>
      <c r="I15" s="118">
        <v>78</v>
      </c>
      <c r="J15" s="60">
        <v>81</v>
      </c>
    </row>
    <row r="16" spans="1:10" ht="24" customHeight="1" x14ac:dyDescent="0.4">
      <c r="A16" s="27" t="s">
        <v>40</v>
      </c>
      <c r="B16" s="40" t="s">
        <v>79</v>
      </c>
      <c r="C16" s="13" t="s">
        <v>41</v>
      </c>
      <c r="D16" s="14" t="s">
        <v>10</v>
      </c>
      <c r="E16" s="59">
        <v>54</v>
      </c>
      <c r="F16" s="59">
        <v>38</v>
      </c>
      <c r="G16" s="59">
        <v>40</v>
      </c>
      <c r="H16" s="59">
        <v>41</v>
      </c>
      <c r="I16" s="117">
        <v>19</v>
      </c>
      <c r="J16" s="59">
        <v>24</v>
      </c>
    </row>
    <row r="17" spans="1:18" ht="24" customHeight="1" x14ac:dyDescent="0.4">
      <c r="A17" s="28"/>
      <c r="B17" s="25"/>
      <c r="C17" s="13" t="s">
        <v>42</v>
      </c>
      <c r="D17" s="14" t="s">
        <v>10</v>
      </c>
      <c r="E17" s="59">
        <v>21</v>
      </c>
      <c r="F17" s="59">
        <v>4</v>
      </c>
      <c r="G17" s="59">
        <v>3</v>
      </c>
      <c r="H17" s="59">
        <v>10</v>
      </c>
      <c r="I17" s="117">
        <v>5</v>
      </c>
      <c r="J17" s="59">
        <v>7</v>
      </c>
    </row>
    <row r="18" spans="1:18" ht="24" customHeight="1" x14ac:dyDescent="0.4">
      <c r="A18" s="29"/>
      <c r="B18" s="26"/>
      <c r="C18" s="64" t="s">
        <v>12</v>
      </c>
      <c r="D18" s="15" t="s">
        <v>10</v>
      </c>
      <c r="E18" s="60">
        <v>75</v>
      </c>
      <c r="F18" s="60">
        <v>42</v>
      </c>
      <c r="G18" s="60">
        <v>43</v>
      </c>
      <c r="H18" s="60">
        <v>51</v>
      </c>
      <c r="I18" s="118">
        <v>24</v>
      </c>
      <c r="J18" s="60">
        <v>31</v>
      </c>
    </row>
    <row r="19" spans="1:18" ht="24" customHeight="1" x14ac:dyDescent="0.4">
      <c r="A19" s="23" t="s">
        <v>72</v>
      </c>
      <c r="B19" s="66" t="s">
        <v>78</v>
      </c>
      <c r="C19" s="52"/>
      <c r="D19" s="14" t="s">
        <v>14</v>
      </c>
      <c r="E19" s="61">
        <v>70.7</v>
      </c>
      <c r="F19" s="61">
        <v>68.7</v>
      </c>
      <c r="G19" s="61">
        <v>68.7</v>
      </c>
      <c r="H19" s="61">
        <v>73.7</v>
      </c>
      <c r="I19" s="119">
        <v>76.099999999999994</v>
      </c>
      <c r="J19" s="61">
        <v>80</v>
      </c>
    </row>
    <row r="20" spans="1:18" ht="24" customHeight="1" x14ac:dyDescent="0.4">
      <c r="A20" s="23" t="s">
        <v>43</v>
      </c>
      <c r="B20" s="67" t="s">
        <v>79</v>
      </c>
      <c r="C20" s="22"/>
      <c r="D20" s="14" t="s">
        <v>10</v>
      </c>
      <c r="E20" s="59">
        <v>81</v>
      </c>
      <c r="F20" s="59">
        <v>87</v>
      </c>
      <c r="G20" s="59">
        <v>124</v>
      </c>
      <c r="H20" s="59">
        <v>317</v>
      </c>
      <c r="I20" s="117">
        <v>127</v>
      </c>
      <c r="J20" s="59">
        <v>56</v>
      </c>
    </row>
    <row r="21" spans="1:18" ht="44.1" customHeight="1" x14ac:dyDescent="0.4">
      <c r="A21" s="71" t="s">
        <v>73</v>
      </c>
      <c r="B21" s="68" t="s">
        <v>44</v>
      </c>
      <c r="C21" s="22"/>
      <c r="D21" s="14" t="s">
        <v>45</v>
      </c>
      <c r="E21" s="62">
        <v>15</v>
      </c>
      <c r="F21" s="62">
        <v>14.3</v>
      </c>
      <c r="G21" s="62">
        <v>16.899999999999999</v>
      </c>
      <c r="H21" s="62">
        <v>19.7</v>
      </c>
      <c r="I21" s="120">
        <v>20.5</v>
      </c>
      <c r="J21" s="62">
        <v>19.7</v>
      </c>
    </row>
    <row r="22" spans="1:18" ht="24" customHeight="1" x14ac:dyDescent="0.4">
      <c r="A22" s="139" t="s">
        <v>89</v>
      </c>
      <c r="B22" s="67" t="s">
        <v>80</v>
      </c>
      <c r="C22" s="22"/>
      <c r="D22" s="130" t="s">
        <v>91</v>
      </c>
      <c r="E22" s="63">
        <v>0.4</v>
      </c>
      <c r="F22" s="63">
        <v>0.2</v>
      </c>
      <c r="G22" s="63">
        <v>0</v>
      </c>
      <c r="H22" s="63">
        <v>0</v>
      </c>
      <c r="I22" s="121">
        <v>0.2</v>
      </c>
      <c r="J22" s="63">
        <v>0.18</v>
      </c>
    </row>
    <row r="23" spans="1:18" ht="24" customHeight="1" x14ac:dyDescent="0.4">
      <c r="A23" s="140"/>
      <c r="B23" s="67" t="s">
        <v>64</v>
      </c>
      <c r="C23" s="22"/>
      <c r="D23" s="130" t="s">
        <v>91</v>
      </c>
      <c r="E23" s="124">
        <v>0.3</v>
      </c>
      <c r="F23" s="124">
        <v>0.2</v>
      </c>
      <c r="G23" s="124">
        <v>0.1</v>
      </c>
      <c r="H23" s="124">
        <v>8.7999999999999995E-2</v>
      </c>
      <c r="I23" s="125">
        <v>0.47</v>
      </c>
      <c r="J23" s="124">
        <v>1.03</v>
      </c>
    </row>
    <row r="24" spans="1:18" ht="24" customHeight="1" x14ac:dyDescent="0.4">
      <c r="A24" s="139" t="s">
        <v>90</v>
      </c>
      <c r="B24" s="65" t="s">
        <v>80</v>
      </c>
      <c r="C24" s="22"/>
      <c r="D24" s="130" t="s">
        <v>91</v>
      </c>
      <c r="E24" s="131">
        <v>7.5999999999999998E-2</v>
      </c>
      <c r="F24" s="126">
        <v>3.5999999999999997E-2</v>
      </c>
      <c r="G24" s="126">
        <v>0</v>
      </c>
      <c r="H24" s="126">
        <v>0</v>
      </c>
      <c r="I24" s="127">
        <v>3.5999999999999997E-2</v>
      </c>
      <c r="J24" s="126">
        <v>3.5000000000000003E-2</v>
      </c>
      <c r="M24" s="128"/>
      <c r="N24" s="129"/>
      <c r="O24" s="129"/>
      <c r="P24" s="129"/>
      <c r="Q24" s="129"/>
      <c r="R24" s="129"/>
    </row>
    <row r="25" spans="1:18" ht="30.75" customHeight="1" x14ac:dyDescent="0.4">
      <c r="A25" s="140"/>
      <c r="B25" s="65" t="s">
        <v>64</v>
      </c>
      <c r="C25" s="22"/>
      <c r="D25" s="130" t="s">
        <v>91</v>
      </c>
      <c r="E25" s="126">
        <v>6.4000000000000001E-2</v>
      </c>
      <c r="F25" s="126">
        <v>3.9E-2</v>
      </c>
      <c r="G25" s="126">
        <v>1.7999999999999999E-2</v>
      </c>
      <c r="H25" s="126">
        <v>1.7000000000000001E-2</v>
      </c>
      <c r="I25" s="127">
        <v>9.4E-2</v>
      </c>
      <c r="J25" s="126">
        <v>0.20599999999999999</v>
      </c>
      <c r="M25" s="129"/>
      <c r="N25" s="129"/>
      <c r="O25" s="129"/>
      <c r="P25" s="129"/>
      <c r="Q25" s="129"/>
      <c r="R25" s="129"/>
    </row>
    <row r="26" spans="1:18" ht="173.25" customHeight="1" x14ac:dyDescent="0.4">
      <c r="A26" s="132" t="s">
        <v>88</v>
      </c>
      <c r="B26" s="132"/>
      <c r="C26" s="132"/>
      <c r="D26" s="132"/>
      <c r="E26" s="132"/>
      <c r="F26" s="132"/>
      <c r="G26" s="132"/>
      <c r="H26" s="132"/>
      <c r="I26" s="132"/>
      <c r="J26" s="132"/>
    </row>
    <row r="28" spans="1:18" ht="24" customHeight="1" x14ac:dyDescent="0.4">
      <c r="A28" s="7" t="s">
        <v>46</v>
      </c>
      <c r="B28" s="54"/>
      <c r="C28" s="55"/>
      <c r="D28" s="54"/>
      <c r="E28" s="54"/>
      <c r="F28" s="54"/>
      <c r="G28" s="54"/>
      <c r="H28" s="54"/>
      <c r="I28" s="54"/>
      <c r="J28" s="54"/>
    </row>
    <row r="29" spans="1:18" ht="9.9499999999999993" customHeight="1" x14ac:dyDescent="0.4"/>
    <row r="30" spans="1:18" ht="24" customHeight="1" x14ac:dyDescent="0.4">
      <c r="A30" s="56"/>
      <c r="B30" s="72" t="s">
        <v>47</v>
      </c>
      <c r="C30" s="30"/>
      <c r="D30" s="72" t="s">
        <v>48</v>
      </c>
      <c r="E30" s="72"/>
      <c r="F30" s="72"/>
      <c r="G30" s="72" t="s">
        <v>49</v>
      </c>
      <c r="H30" s="84"/>
      <c r="I30" s="98" t="s">
        <v>50</v>
      </c>
      <c r="J30" s="99"/>
    </row>
    <row r="31" spans="1:18" ht="24" customHeight="1" x14ac:dyDescent="0.4">
      <c r="A31" s="27" t="s">
        <v>51</v>
      </c>
      <c r="B31" s="24" t="s">
        <v>52</v>
      </c>
      <c r="C31" s="64"/>
      <c r="D31" s="134" t="s">
        <v>53</v>
      </c>
      <c r="E31" s="135"/>
      <c r="F31" s="136"/>
      <c r="G31" s="77"/>
      <c r="H31" s="102">
        <v>1134</v>
      </c>
      <c r="I31" s="77"/>
      <c r="J31" s="78">
        <v>7562.5</v>
      </c>
    </row>
    <row r="32" spans="1:18" ht="24" customHeight="1" x14ac:dyDescent="0.4">
      <c r="A32" s="28"/>
      <c r="B32" s="65" t="s">
        <v>54</v>
      </c>
      <c r="C32" s="22"/>
      <c r="D32" s="134" t="s">
        <v>53</v>
      </c>
      <c r="E32" s="135"/>
      <c r="F32" s="136"/>
      <c r="G32" s="77"/>
      <c r="H32" s="78">
        <v>1032</v>
      </c>
      <c r="I32" s="96"/>
      <c r="J32" s="97">
        <v>2992.5</v>
      </c>
    </row>
    <row r="33" spans="1:10" ht="24" customHeight="1" x14ac:dyDescent="0.4">
      <c r="A33" s="28"/>
      <c r="B33" s="101" t="s">
        <v>55</v>
      </c>
      <c r="C33" s="100"/>
      <c r="D33" s="134" t="s">
        <v>53</v>
      </c>
      <c r="E33" s="135"/>
      <c r="F33" s="136"/>
      <c r="G33" s="77"/>
      <c r="H33" s="79">
        <v>29689</v>
      </c>
      <c r="I33" s="77"/>
      <c r="J33" s="79">
        <v>10312.4</v>
      </c>
    </row>
    <row r="34" spans="1:10" ht="24" customHeight="1" x14ac:dyDescent="0.4">
      <c r="A34" s="28"/>
      <c r="B34" s="65" t="s">
        <v>56</v>
      </c>
      <c r="C34" s="22"/>
      <c r="D34" s="134" t="s">
        <v>53</v>
      </c>
      <c r="E34" s="135"/>
      <c r="F34" s="136"/>
      <c r="G34" s="77"/>
      <c r="H34" s="79">
        <v>39</v>
      </c>
      <c r="I34" s="77"/>
      <c r="J34" s="79">
        <v>15067</v>
      </c>
    </row>
    <row r="35" spans="1:10" ht="24" customHeight="1" x14ac:dyDescent="0.4">
      <c r="A35" s="28"/>
      <c r="B35" s="65" t="s">
        <v>57</v>
      </c>
      <c r="C35" s="22"/>
      <c r="D35" s="134" t="s">
        <v>53</v>
      </c>
      <c r="E35" s="135"/>
      <c r="F35" s="136"/>
      <c r="G35" s="77"/>
      <c r="H35" s="79">
        <v>1349</v>
      </c>
      <c r="I35" s="77"/>
      <c r="J35" s="79">
        <v>17623.3</v>
      </c>
    </row>
    <row r="36" spans="1:10" ht="24" customHeight="1" x14ac:dyDescent="0.4">
      <c r="A36" s="29"/>
      <c r="B36" s="65" t="s">
        <v>58</v>
      </c>
      <c r="C36" s="22"/>
      <c r="D36" s="134" t="s">
        <v>53</v>
      </c>
      <c r="E36" s="135"/>
      <c r="F36" s="136"/>
      <c r="G36" s="77"/>
      <c r="H36" s="79">
        <v>216</v>
      </c>
      <c r="I36" s="77"/>
      <c r="J36" s="79">
        <v>1396.6</v>
      </c>
    </row>
    <row r="37" spans="1:10" ht="24" customHeight="1" x14ac:dyDescent="0.4">
      <c r="A37" s="23"/>
      <c r="B37" s="74" t="s">
        <v>12</v>
      </c>
      <c r="C37" s="75"/>
      <c r="D37" s="76"/>
      <c r="E37" s="122"/>
      <c r="F37" s="122"/>
      <c r="G37" s="80"/>
      <c r="H37" s="81">
        <f>SUM(H31:H36)</f>
        <v>33459</v>
      </c>
      <c r="I37" s="82"/>
      <c r="J37" s="81">
        <f>SUM(J31:J36)</f>
        <v>54954.299999999996</v>
      </c>
    </row>
    <row r="38" spans="1:10" ht="63.95" customHeight="1" x14ac:dyDescent="0.4">
      <c r="A38" s="132" t="s">
        <v>83</v>
      </c>
      <c r="B38" s="132"/>
      <c r="C38" s="132"/>
      <c r="D38" s="132"/>
      <c r="E38" s="132"/>
      <c r="F38" s="132"/>
      <c r="G38" s="132"/>
      <c r="H38" s="132"/>
      <c r="I38" s="132"/>
      <c r="J38" s="132"/>
    </row>
    <row r="40" spans="1:10" ht="24" customHeight="1" x14ac:dyDescent="0.4">
      <c r="A40" s="11" t="s">
        <v>3</v>
      </c>
      <c r="B40" s="72" t="s">
        <v>59</v>
      </c>
      <c r="C40" s="30"/>
      <c r="D40" s="72" t="s">
        <v>48</v>
      </c>
      <c r="E40" s="85"/>
      <c r="F40" s="85"/>
      <c r="G40" s="85" t="s">
        <v>60</v>
      </c>
      <c r="H40" s="86"/>
      <c r="I40" s="85" t="s">
        <v>74</v>
      </c>
      <c r="J40" s="93"/>
    </row>
    <row r="41" spans="1:10" ht="24" customHeight="1" x14ac:dyDescent="0.4">
      <c r="A41" s="27" t="s">
        <v>61</v>
      </c>
      <c r="B41" s="65" t="s">
        <v>62</v>
      </c>
      <c r="C41" s="83"/>
      <c r="D41" s="134" t="s">
        <v>53</v>
      </c>
      <c r="E41" s="135"/>
      <c r="F41" s="136"/>
      <c r="G41" s="91"/>
      <c r="H41" s="92">
        <v>13233</v>
      </c>
      <c r="I41" s="89"/>
      <c r="J41" s="88">
        <v>6795</v>
      </c>
    </row>
    <row r="42" spans="1:10" ht="24" customHeight="1" x14ac:dyDescent="0.4">
      <c r="A42" s="29"/>
      <c r="B42" s="65" t="s">
        <v>63</v>
      </c>
      <c r="C42" s="83"/>
      <c r="D42" s="134" t="s">
        <v>53</v>
      </c>
      <c r="E42" s="135"/>
      <c r="F42" s="136"/>
      <c r="G42" s="87"/>
      <c r="H42" s="90">
        <v>867</v>
      </c>
      <c r="I42" s="94"/>
      <c r="J42" s="95">
        <v>5818</v>
      </c>
    </row>
    <row r="43" spans="1:10" ht="24" customHeight="1" x14ac:dyDescent="0.4">
      <c r="A43" s="1" t="s">
        <v>69</v>
      </c>
    </row>
    <row r="58" ht="44.1" customHeight="1" x14ac:dyDescent="0.4"/>
    <row r="65" ht="44.1" customHeight="1" x14ac:dyDescent="0.4"/>
    <row r="72" ht="44.1" customHeight="1" x14ac:dyDescent="0.4"/>
    <row r="79" ht="44.1" customHeight="1" x14ac:dyDescent="0.4"/>
    <row r="86" ht="44.1" customHeight="1" x14ac:dyDescent="0.4"/>
    <row r="92" ht="44.1" customHeight="1" x14ac:dyDescent="0.4"/>
    <row r="93" ht="84" customHeight="1" x14ac:dyDescent="0.4"/>
  </sheetData>
  <mergeCells count="13">
    <mergeCell ref="D41:F41"/>
    <mergeCell ref="D42:F42"/>
    <mergeCell ref="A26:J26"/>
    <mergeCell ref="A38:J38"/>
    <mergeCell ref="B7:C7"/>
    <mergeCell ref="D31:F31"/>
    <mergeCell ref="D32:F32"/>
    <mergeCell ref="D33:F33"/>
    <mergeCell ref="D34:F34"/>
    <mergeCell ref="D35:F35"/>
    <mergeCell ref="D36:F36"/>
    <mergeCell ref="A22:A23"/>
    <mergeCell ref="A24:A25"/>
  </mergeCells>
  <phoneticPr fontId="1"/>
  <pageMargins left="0.7" right="0.7" top="0.75" bottom="0.75" header="0.3" footer="0.3"/>
  <pageSetup paperSize="9" scale="61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ee3f142-c09c-4f38-aa9d-104ffeb33b50" xsi:nil="true"/>
    <lcf76f155ced4ddcb4097134ff3c332f xmlns="3b54794c-0ce3-4a27-81ae-5f20259e0ca6">
      <Terms xmlns="http://schemas.microsoft.com/office/infopath/2007/PartnerControls"/>
    </lcf76f155ced4ddcb4097134ff3c332f>
    <_x30b9__x30c6__x30fc__x30bf__x30b9_ xmlns="3b54794c-0ce3-4a27-81ae-5f20259e0ca6">AFC作成中</_x30b9__x30c6__x30fc__x30bf__x30b9_>
    <_x66f4__x65b0__x5bfe__x8c61_ xmlns="3b54794c-0ce3-4a27-81ae-5f20259e0ca6">WEB(和)</_x66f4__x65b0__x5bfe__x8c61_>
    <Status xmlns="3b54794c-0ce3-4a27-81ae-5f20259e0ca6">AFC作成中</Status>
    <Comment xmlns="3b54794c-0ce3-4a27-81ae-5f20259e0ca6">2024/11/07 PM01:20:12 Tomita, Masayuki:
社会データの修正が完了しました。掲載をお願いします。</Comment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9931E3B97D3174490A41C61AD8322D0" ma:contentTypeVersion="18" ma:contentTypeDescription="新しいドキュメントを作成します。" ma:contentTypeScope="" ma:versionID="58c2ac16b12d548a6e81f8729435c8a1">
  <xsd:schema xmlns:xsd="http://www.w3.org/2001/XMLSchema" xmlns:xs="http://www.w3.org/2001/XMLSchema" xmlns:p="http://schemas.microsoft.com/office/2006/metadata/properties" xmlns:ns2="3b54794c-0ce3-4a27-81ae-5f20259e0ca6" xmlns:ns3="1ee3f142-c09c-4f38-aa9d-104ffeb33b50" targetNamespace="http://schemas.microsoft.com/office/2006/metadata/properties" ma:root="true" ma:fieldsID="265ce07c70b4696b45dbfc2179d6d69b" ns2:_="" ns3:_="">
    <xsd:import namespace="3b54794c-0ce3-4a27-81ae-5f20259e0ca6"/>
    <xsd:import namespace="1ee3f142-c09c-4f38-aa9d-104ffeb33b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_x66f4__x65b0__x5bfe__x8c61_" minOccurs="0"/>
                <xsd:element ref="ns2:_x30b9__x30c6__x30fc__x30bf__x30b9_" minOccurs="0"/>
                <xsd:element ref="ns2:Status" minOccurs="0"/>
                <xsd:element ref="ns2:Comment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54794c-0ce3-4a27-81ae-5f20259e0c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x66f4__x65b0__x5bfe__x8c61_" ma:index="10" nillable="true" ma:displayName="更新対象" ma:internalName="_x66f4__x65b0__x5bfe__x8c61_">
      <xsd:simpleType>
        <xsd:restriction base="dms:Text">
          <xsd:maxLength value="255"/>
        </xsd:restriction>
      </xsd:simpleType>
    </xsd:element>
    <xsd:element name="_x30b9__x30c6__x30fc__x30bf__x30b9_" ma:index="11" nillable="true" ma:displayName="ステータス" ma:format="Dropdown" ma:internalName="_x30b9__x30c6__x30fc__x30bf__x30b9_">
      <xsd:simpleType>
        <xsd:restriction base="dms:Text">
          <xsd:maxLength value="255"/>
        </xsd:restriction>
      </xsd:simpleType>
    </xsd:element>
    <xsd:element name="Status" ma:index="12" nillable="true" ma:displayName="Status" ma:internalName="Status">
      <xsd:simpleType>
        <xsd:restriction base="dms:Text">
          <xsd:maxLength value="255"/>
        </xsd:restriction>
      </xsd:simpleType>
    </xsd:element>
    <xsd:element name="Comment" ma:index="13" nillable="true" ma:displayName="Comment" ma:internalName="Comment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569b780b-414e-4f7d-8cfc-0978be3a9c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3f142-c09c-4f38-aa9d-104ffeb33b50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75685a21-4723-47ea-b2e6-cdc603b4e2f7}" ma:internalName="TaxCatchAll" ma:showField="CatchAllData" ma:web="1ee3f142-c09c-4f38-aa9d-104ffeb33b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02834B-977A-41C9-81F0-FD413BD60E5C}">
  <ds:schemaRefs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a84e472e-cbe1-4ecd-9e5e-3a65f6ef0839"/>
    <ds:schemaRef ds:uri="b0707962-196e-445a-b7a0-0f28fb1664ee"/>
    <ds:schemaRef ds:uri="http://www.w3.org/XML/1998/namespace"/>
    <ds:schemaRef ds:uri="http://purl.org/dc/dcmitype/"/>
    <ds:schemaRef ds:uri="1fca450a-7c3c-459d-8613-ea52e67a1543"/>
    <ds:schemaRef ds:uri="af043344-8ccb-4103-a739-3721f3580c60"/>
  </ds:schemaRefs>
</ds:datastoreItem>
</file>

<file path=customXml/itemProps2.xml><?xml version="1.0" encoding="utf-8"?>
<ds:datastoreItem xmlns:ds="http://schemas.openxmlformats.org/officeDocument/2006/customXml" ds:itemID="{BD02B149-7F3E-4A4F-872F-A62CAD95A543}"/>
</file>

<file path=customXml/itemProps3.xml><?xml version="1.0" encoding="utf-8"?>
<ds:datastoreItem xmlns:ds="http://schemas.openxmlformats.org/officeDocument/2006/customXml" ds:itemID="{CD41B453-17BA-4681-AC4A-C07D9F2D37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人財</vt:lpstr>
      <vt:lpstr>採用・離職</vt:lpstr>
      <vt:lpstr>ダイバーシティ・働き方・教育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Advantest_Social_Data_J_FY2023修正版_20241107_132012.xlsx_2024-11-07T04:20:14Z</dc:title>
  <dc:subject/>
  <dc:creator>Kawamura, Nobumoto</dc:creator>
  <cp:keywords/>
  <dc:description/>
  <cp:lastModifiedBy>Fujisaki, Hiroki</cp:lastModifiedBy>
  <cp:revision/>
  <cp:lastPrinted>2024-11-07T02:08:21Z</cp:lastPrinted>
  <dcterms:created xsi:type="dcterms:W3CDTF">2021-08-27T06:17:51Z</dcterms:created>
  <dcterms:modified xsi:type="dcterms:W3CDTF">2024-11-07T02:09:23Z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0x010100D9931E3B97D3174490A41C61AD8322D0</vt:lpwstr>
  </property>
  <property fmtid="{D5CDD505-2E9C-101B-9397-08002B2CF9AE}" pid="3" name="MediaServiceImageTags">
    <vt:lpwstr/>
  </property>
</Properties>
</file>